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bical\Desktop\Domenii de activitate\Transparenta PLATI\"/>
    </mc:Choice>
  </mc:AlternateContent>
  <xr:revisionPtr revIDLastSave="0" documentId="13_ncr:1_{15C1B9FC-5335-453B-AD8A-2E02D3842B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NCA" sheetId="1" r:id="rId1"/>
    <sheet name="CASERIE" sheetId="2" r:id="rId2"/>
    <sheet name="DELEGATII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8" i="1" l="1"/>
  <c r="C45" i="2" l="1"/>
  <c r="C6" i="2" l="1"/>
  <c r="C43" i="2" l="1"/>
  <c r="C24" i="2"/>
  <c r="C92" i="1" l="1"/>
  <c r="C77" i="1"/>
  <c r="C73" i="1"/>
  <c r="C70" i="1"/>
  <c r="C60" i="1"/>
  <c r="C57" i="1"/>
  <c r="C49" i="1"/>
  <c r="C48" i="1"/>
  <c r="C47" i="1"/>
  <c r="C40" i="1"/>
  <c r="C30" i="1"/>
  <c r="C22" i="1"/>
  <c r="C17" i="1"/>
  <c r="C14" i="1"/>
  <c r="C98" i="1" l="1"/>
  <c r="C11" i="1" l="1"/>
  <c r="C111" i="1" s="1"/>
</calcChain>
</file>

<file path=xl/sharedStrings.xml><?xml version="1.0" encoding="utf-8"?>
<sst xmlns="http://schemas.openxmlformats.org/spreadsheetml/2006/main" count="269" uniqueCount="217">
  <si>
    <t>TERMOFICARE ORADEA SA</t>
  </si>
  <si>
    <t xml:space="preserve">Biroul financiar contabilitate 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</si>
  <si>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</si>
  <si>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</si>
  <si>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</si>
  <si>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</si>
  <si>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</si>
  <si>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</si>
  <si>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</si>
  <si>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</si>
  <si>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B</t>
  </si>
  <si>
    <t>MATERIALE</t>
  </si>
  <si>
    <t>ROMGAZ</t>
  </si>
  <si>
    <t>SIMBAC</t>
  </si>
  <si>
    <t>LA FANTANA</t>
  </si>
  <si>
    <t>TRANSGEX</t>
  </si>
  <si>
    <t>COMAT</t>
  </si>
  <si>
    <t>BETON</t>
  </si>
  <si>
    <t>EN.ELECTRICA</t>
  </si>
  <si>
    <t>TELEKOM</t>
  </si>
  <si>
    <t>TURISM FELIX</t>
  </si>
  <si>
    <t>LINDE GAZ</t>
  </si>
  <si>
    <t>TOP MOTOR</t>
  </si>
  <si>
    <t>TOTAL</t>
  </si>
  <si>
    <t>C</t>
  </si>
  <si>
    <t>PLATI AFERENTE INVESTITIILOR</t>
  </si>
  <si>
    <t>CAO</t>
  </si>
  <si>
    <t>TOTAL GENERAL</t>
  </si>
  <si>
    <t>Nr. Crt.</t>
  </si>
  <si>
    <t>D.</t>
  </si>
  <si>
    <t>CHELTUIELI DE PERSONAL PRIN CASA</t>
  </si>
  <si>
    <t>E.</t>
  </si>
  <si>
    <t>CHELTUIELI GOSPODARESTI</t>
  </si>
  <si>
    <t>F.</t>
  </si>
  <si>
    <t>ALTE CHELTUIELI PRIN CASA</t>
  </si>
  <si>
    <t>ABONAMENT OTL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</si>
  <si>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</si>
  <si>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</si>
  <si>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</si>
  <si>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</si>
  <si>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</si>
  <si>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</si>
  <si>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</si>
  <si>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</si>
  <si>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</si>
  <si>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</si>
  <si>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</si>
  <si>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</si>
  <si>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</si>
  <si>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</si>
  <si>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</si>
  <si>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ROMANIA</t>
  </si>
  <si>
    <t>SERVICIU</t>
  </si>
  <si>
    <t>BUCURESTI</t>
  </si>
  <si>
    <t>OPCOM</t>
  </si>
  <si>
    <t>PAYPOINT</t>
  </si>
  <si>
    <t>AVRIL</t>
  </si>
  <si>
    <t>MESSYSTECH</t>
  </si>
  <si>
    <t>ABONAMENT</t>
  </si>
  <si>
    <t>ANRE</t>
  </si>
  <si>
    <t>LAPTE</t>
  </si>
  <si>
    <t>RESTITUIRE GARANTIE DE BUNA EXECUTIE</t>
  </si>
  <si>
    <t>MONITORIZARE GPS</t>
  </si>
  <si>
    <t>MONITORIZARE FIRME</t>
  </si>
  <si>
    <t>EN.TERMICA</t>
  </si>
  <si>
    <t>EUDIS</t>
  </si>
  <si>
    <t>CARGO TRACK</t>
  </si>
  <si>
    <t>PLATI PRIN BANCI</t>
  </si>
  <si>
    <t>DIRECTORIAT</t>
  </si>
  <si>
    <t>ELEVATOR</t>
  </si>
  <si>
    <t>CNTEE TRANSELECTRICA</t>
  </si>
  <si>
    <t>TARIF REGLEMENTAT</t>
  </si>
  <si>
    <t>RESTITUIRE GARANTIE DE PARTICIPARE</t>
  </si>
  <si>
    <t>ADMIN.FONDULUI PT.MEDIU</t>
  </si>
  <si>
    <t>POSTA</t>
  </si>
  <si>
    <t>LUKOIL</t>
  </si>
  <si>
    <t>COMBUSTIBIL</t>
  </si>
  <si>
    <t>DEZECHILIBRU NEGATIV</t>
  </si>
  <si>
    <t>IGNA CONSTRUCT</t>
  </si>
  <si>
    <t>SOC.ELECTRICA FURNIZARE</t>
  </si>
  <si>
    <t>BIHOR MEDIA</t>
  </si>
  <si>
    <t>EXPRES RETAIL</t>
  </si>
  <si>
    <t>REOSAL</t>
  </si>
  <si>
    <t>SERVICII DE CONSULTANTA</t>
  </si>
  <si>
    <t>DTCPM BUC(POSTA ROMANA)</t>
  </si>
  <si>
    <t>COLEGIUL TEHNIC MIHAI VITEAZUL</t>
  </si>
  <si>
    <t>ABONAMENT CASUTA POSTALA 2019</t>
  </si>
  <si>
    <t>ULEI</t>
  </si>
  <si>
    <t>SUBSTANTE CHIMICE</t>
  </si>
  <si>
    <t>PRESTARI SERVICII</t>
  </si>
  <si>
    <t>CRITO PROD</t>
  </si>
  <si>
    <t>GETICA</t>
  </si>
  <si>
    <t>TDR ENERGY SRL</t>
  </si>
  <si>
    <t>CESIVO</t>
  </si>
  <si>
    <t>MATERIALE ELECTRICE</t>
  </si>
  <si>
    <t>TERRAVERDE</t>
  </si>
  <si>
    <t>ECO BIHOR</t>
  </si>
  <si>
    <t>ANALIZA ULEI</t>
  </si>
  <si>
    <t>DESEURI MENAJERE</t>
  </si>
  <si>
    <t>CORESPONDENTA INTERNA</t>
  </si>
  <si>
    <t>REPARATIE CABLU ELECTRIC</t>
  </si>
  <si>
    <t>ABONAMENT INTRETINERE</t>
  </si>
  <si>
    <t xml:space="preserve">AVANS GAZE NAT.FEB.2019 </t>
  </si>
  <si>
    <t>SITUATIA PLATILOR EFECTUATE PRIN BANCA IN LUNA FEBRUARIE 2019</t>
  </si>
  <si>
    <t>MICROIDEAL COMPUTERS</t>
  </si>
  <si>
    <t>BARTROM</t>
  </si>
  <si>
    <t>ECOSAFE</t>
  </si>
  <si>
    <t>SARTOROM</t>
  </si>
  <si>
    <t>CALCULATOR</t>
  </si>
  <si>
    <t>CONSUM ARI CF ADRESA  TERMOFICARE</t>
  </si>
  <si>
    <t>TARIF REMIT IAN.2019</t>
  </si>
  <si>
    <t>ELECTRO HYDRAULIC MOTORS</t>
  </si>
  <si>
    <t>CONTACTOARE</t>
  </si>
  <si>
    <t>OIL OPROD</t>
  </si>
  <si>
    <t>TARIF DE EXAMINARE</t>
  </si>
  <si>
    <t>PADO GROUP</t>
  </si>
  <si>
    <t>MANOPRINTING</t>
  </si>
  <si>
    <t>PROUTIL</t>
  </si>
  <si>
    <t>PYROSTOP</t>
  </si>
  <si>
    <t>GLOBAL TECH SRL</t>
  </si>
  <si>
    <t>EUROETANS INDUSTRI</t>
  </si>
  <si>
    <t>PATRONATUL SERVICIILOR PUBLICE</t>
  </si>
  <si>
    <t>PRESTATII APA-CANAL</t>
  </si>
  <si>
    <t>SERVICII DE EXPLOATARE</t>
  </si>
  <si>
    <t>TONERE</t>
  </si>
  <si>
    <t>ETANSARE MECANICA</t>
  </si>
  <si>
    <t>PUBLICARE ANUNTURI IAN.2019</t>
  </si>
  <si>
    <t>DEMONTARE SISTEM DE SECURITATE</t>
  </si>
  <si>
    <t>GAZE NATURALE, PENALITATE NEPRELUARE CANTITATE</t>
  </si>
  <si>
    <t>COMISION IAN.2019</t>
  </si>
  <si>
    <t>IZOLATIE PPR</t>
  </si>
  <si>
    <t>PARTICIPARE FORUM</t>
  </si>
  <si>
    <t xml:space="preserve">MOTOPOMPA </t>
  </si>
  <si>
    <t>CERTIFICATE EUA (20.000)</t>
  </si>
  <si>
    <t>ENERGOTECH</t>
  </si>
  <si>
    <t>ADAMAS</t>
  </si>
  <si>
    <t>ALLIANT TIRIAC</t>
  </si>
  <si>
    <t>ONRC-TERMOFICARE</t>
  </si>
  <si>
    <t>COMPANY DATA</t>
  </si>
  <si>
    <t>PRIMA DE ASIGURARE CASCO RATA 1</t>
  </si>
  <si>
    <t>RCA RATA 1</t>
  </si>
  <si>
    <t>ALIMENTARE CONT ONRC</t>
  </si>
  <si>
    <t>DESEURI</t>
  </si>
  <si>
    <t>SAWEXIM SRL</t>
  </si>
  <si>
    <t xml:space="preserve">VANCOL </t>
  </si>
  <si>
    <t>LUCRARI DE REPARATII RET.SECUNDARE</t>
  </si>
  <si>
    <t>ACETILENA</t>
  </si>
  <si>
    <t>SERVICII DE VULCANIZARE</t>
  </si>
  <si>
    <t>EMISII DE POLUANTI IAN.2019</t>
  </si>
  <si>
    <t>MUZEUL TARII CRISURILOR</t>
  </si>
  <si>
    <t xml:space="preserve">PMO </t>
  </si>
  <si>
    <t xml:space="preserve">AVANS LUCRARI  </t>
  </si>
  <si>
    <t xml:space="preserve">DEZECHILIBRU NEGATIV </t>
  </si>
  <si>
    <t>LUCRARI EXEC.CF CONTRACT</t>
  </si>
  <si>
    <t xml:space="preserve">MOTOUTILAJE   </t>
  </si>
  <si>
    <t>MIVALI EXIM SRL</t>
  </si>
  <si>
    <t>STAMPILE</t>
  </si>
  <si>
    <t xml:space="preserve">CERTIFICATE EUA </t>
  </si>
  <si>
    <t>AG.TERITORIALA ARR BIHOR</t>
  </si>
  <si>
    <t>COPII CERTIFICATE DE TRANSPORT IN CONT PROPRIU</t>
  </si>
  <si>
    <t>CHIRIE 2019 TRIM I</t>
  </si>
  <si>
    <t xml:space="preserve">TAXA LA TERMINAREA LUCRARILOR </t>
  </si>
  <si>
    <t>CENTRUL NAT. DE CARTOGRAFIE</t>
  </si>
  <si>
    <t>SERVICII POZITIONARE CF. REFERAT DE NECESITATE</t>
  </si>
  <si>
    <t>VITALOR CHEM</t>
  </si>
  <si>
    <t>MILATEX TRADE</t>
  </si>
  <si>
    <t>OVM PAPER</t>
  </si>
  <si>
    <t xml:space="preserve">EXPRES RETAIL </t>
  </si>
  <si>
    <t>ELECTRICA FURNIZARE</t>
  </si>
  <si>
    <t>RAM SECURITY SRL</t>
  </si>
  <si>
    <t>CONTINENTAL</t>
  </si>
  <si>
    <t>SPITALUL CLINIC JUD.</t>
  </si>
  <si>
    <t>RER VEST</t>
  </si>
  <si>
    <t>ELSACO ELECTRONIC</t>
  </si>
  <si>
    <t>BIOSOL</t>
  </si>
  <si>
    <t>VAR CALCIC HIDRATAT</t>
  </si>
  <si>
    <t>EN.TERMICA+EN.ELECTRICA</t>
  </si>
  <si>
    <t>ACTUATOR ELECTRIC</t>
  </si>
  <si>
    <t>BIROTICA</t>
  </si>
  <si>
    <t>SERVICII DE PAZA</t>
  </si>
  <si>
    <t>CHIRIE SPATIU FEB.2019</t>
  </si>
  <si>
    <t>CV DEZECHILIBRU LA NOTIFICARE</t>
  </si>
  <si>
    <t>CHIRIE FEB.2019</t>
  </si>
  <si>
    <t>TRANSPORT DESEU</t>
  </si>
  <si>
    <t>AVANS GAZE NAT. MARTIE 2019</t>
  </si>
  <si>
    <t>SITUATIA PLATILOR EFECTUATE PRIN CASA IN LUNA FEBRUARIE  2019</t>
  </si>
  <si>
    <t>Situatia cheltuielilor cu deplasarile efectuate in luna FEBRUARIE 2019</t>
  </si>
  <si>
    <t>CHELT.GOSP.-DECONT 1599/01.02.19</t>
  </si>
  <si>
    <t>CHELT.GOSP.-DECONT 1373/29.01.19</t>
  </si>
  <si>
    <t>CHELT.GOSP.-DECONT 1465/28.01.19</t>
  </si>
  <si>
    <t>CHELT.GOSP.-DECONT 1712/05.02.19</t>
  </si>
  <si>
    <t>CREȚU DAN</t>
  </si>
  <si>
    <t>DIRECTOR COMERCIAL</t>
  </si>
  <si>
    <t>TAXĂ JUDICIARĂ DE TIMBRU</t>
  </si>
  <si>
    <t>TAXĂ PARCARE</t>
  </si>
  <si>
    <t>TAXA AVIZ MEDIU</t>
  </si>
  <si>
    <t>TAXĂ MONITORUL OFICIAL</t>
  </si>
  <si>
    <t>TAXĂ AVIZ POLIȚIE</t>
  </si>
  <si>
    <t>CHELT.GOSP.-DECONT 1771/06.02.19</t>
  </si>
  <si>
    <t>CHELT.GOSP.-DECONT 1660/4.02.19</t>
  </si>
  <si>
    <t>CHELT.GOSP.-DECONT 1991/11.02.19</t>
  </si>
  <si>
    <t>CHELT.GOSP.-DECONT 2679/22.02.19</t>
  </si>
  <si>
    <t>CHELT.GOSP.-DECONT 2289/15.02.19</t>
  </si>
  <si>
    <t>EXTRASE CF INFORMARE</t>
  </si>
  <si>
    <t>CHELT.GOSP.-DECONT 2599/21.02.20</t>
  </si>
  <si>
    <t>CHELT.GOSP.-DECONT 2504/20.02.20</t>
  </si>
  <si>
    <t>CHELT.GOSP.-DECONT 3060/28.02.21</t>
  </si>
  <si>
    <t>CHELT.GOSP.-DECONT 2450/19.02.21</t>
  </si>
  <si>
    <r>
      <t>AVIZ DESFACERE PAVAJ</t>
    </r>
    <r>
      <rPr>
        <sz val="12"/>
        <color rgb="FFFF0000"/>
        <rFont val="Times New Roman"/>
        <family val="1"/>
        <charset val="238"/>
      </rPr>
      <t xml:space="preserve"> </t>
    </r>
  </si>
  <si>
    <t>INDEMNIZATII CA</t>
  </si>
  <si>
    <t>ANRE SI MDRAP</t>
  </si>
  <si>
    <t>CHELT.GOSP.-DECONT 2584/21.02.22</t>
  </si>
  <si>
    <t>ELSACO ENGINEERING</t>
  </si>
  <si>
    <t xml:space="preserve">BILET LA ORDIN-CONTORIZARE ELSACO </t>
  </si>
  <si>
    <t>1-27-feb-19</t>
  </si>
  <si>
    <t>Salarii+contributii+tichete masa+vouchere vacanta+ajutoare</t>
  </si>
  <si>
    <t xml:space="preserve">GENERATOR DE CURENT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</si>
</sst>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;@"/>
    <numFmt numFmtId="165" formatCode="_ * #,##0.00_ ;_ * \-#,##0.00_ ;_ * &quot;-&quot;??_ ;_ @_ "/>
    <numFmt numFmtId="166" formatCode="dd/mm/yy;@"/>
    <numFmt numFmtId="167" formatCode="[$-409]d\-mmm\-yy;@"/>
    <numFmt numFmtId="168" formatCode="[$-418]dd\-mmm\-yy;@"/>
  </numFmts>
  <fonts count="14">
    <font>
      <sz val="11"/>
      <color theme="1"/>
      <name val="Calibri"/>
      <charset val="134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>
      <alignment vertical="center"/>
    </xf>
    <xf numFmtId="0" fontId="1" fillId="0" borderId="0"/>
  </cellStyleXfs>
  <cellXfs count="149">
    <xf numFmtId="0" fontId="0" fillId="0" borderId="0" xfId="0"/>
    <xf numFmtId="164" fontId="4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0" xfId="0" applyFont="1" applyAlignment="1">
      <alignment vertical="center"/>
    </xf>
    <xf numFmtId="4" fontId="4" fillId="0" borderId="0" xfId="2" applyNumberFormat="1" applyFont="1" applyAlignment="1">
      <alignment horizontal="right" vertic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4" fillId="0" borderId="0" xfId="1" applyFont="1" applyAlignment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165" fontId="4" fillId="0" borderId="5" xfId="1" applyFont="1" applyBorder="1" applyAlignment="1"/>
    <xf numFmtId="0" fontId="4" fillId="0" borderId="0" xfId="0" applyFont="1" applyAlignment="1">
      <alignment vertical="center"/>
    </xf>
    <xf numFmtId="0" fontId="5" fillId="0" borderId="20" xfId="0" applyFont="1" applyBorder="1" applyAlignment="1">
      <alignment horizontal="center"/>
    </xf>
    <xf numFmtId="164" fontId="5" fillId="0" borderId="19" xfId="0" applyNumberFormat="1" applyFont="1" applyBorder="1" applyAlignment="1">
      <alignment horizontal="left"/>
    </xf>
    <xf numFmtId="4" fontId="5" fillId="0" borderId="20" xfId="2" applyNumberFormat="1" applyFont="1" applyBorder="1" applyAlignment="1">
      <alignment horizontal="right" vertical="center"/>
    </xf>
    <xf numFmtId="0" fontId="5" fillId="0" borderId="19" xfId="0" applyFont="1" applyBorder="1"/>
    <xf numFmtId="0" fontId="5" fillId="0" borderId="21" xfId="0" applyFont="1" applyBorder="1"/>
    <xf numFmtId="4" fontId="10" fillId="0" borderId="5" xfId="2" applyNumberFormat="1" applyFont="1" applyBorder="1"/>
    <xf numFmtId="49" fontId="10" fillId="0" borderId="5" xfId="2" applyNumberFormat="1" applyFont="1" applyBorder="1" applyAlignment="1">
      <alignment horizontal="left"/>
    </xf>
    <xf numFmtId="0" fontId="10" fillId="0" borderId="5" xfId="2" applyFont="1" applyBorder="1" applyAlignment="1">
      <alignment vertical="center"/>
    </xf>
    <xf numFmtId="4" fontId="10" fillId="0" borderId="5" xfId="2" applyNumberFormat="1" applyFont="1" applyBorder="1" applyAlignment="1">
      <alignment vertical="center"/>
    </xf>
    <xf numFmtId="4" fontId="10" fillId="0" borderId="5" xfId="2" applyNumberFormat="1" applyFont="1" applyBorder="1" applyAlignment="1">
      <alignment horizontal="left" vertical="center"/>
    </xf>
    <xf numFmtId="4" fontId="5" fillId="0" borderId="5" xfId="2" applyNumberFormat="1" applyFont="1" applyBorder="1"/>
    <xf numFmtId="4" fontId="5" fillId="0" borderId="5" xfId="2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4" fontId="5" fillId="0" borderId="5" xfId="2" applyNumberFormat="1" applyFont="1" applyBorder="1" applyAlignment="1">
      <alignment horizontal="left" vertical="center"/>
    </xf>
    <xf numFmtId="0" fontId="5" fillId="0" borderId="5" xfId="2" applyFont="1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9" fillId="3" borderId="8" xfId="0" applyFont="1" applyFill="1" applyBorder="1" applyAlignment="1">
      <alignment vertical="center" wrapText="1"/>
    </xf>
    <xf numFmtId="14" fontId="9" fillId="3" borderId="9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14" fontId="9" fillId="0" borderId="22" xfId="0" applyNumberFormat="1" applyFont="1" applyBorder="1" applyAlignment="1">
      <alignment horizontal="left"/>
    </xf>
    <xf numFmtId="14" fontId="9" fillId="0" borderId="23" xfId="0" applyNumberFormat="1" applyFont="1" applyBorder="1" applyAlignment="1">
      <alignment horizontal="left"/>
    </xf>
    <xf numFmtId="14" fontId="9" fillId="0" borderId="24" xfId="0" applyNumberFormat="1" applyFont="1" applyBorder="1" applyAlignment="1">
      <alignment horizontal="left"/>
    </xf>
    <xf numFmtId="0" fontId="5" fillId="2" borderId="16" xfId="0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167" fontId="10" fillId="0" borderId="28" xfId="0" applyNumberFormat="1" applyFont="1" applyBorder="1" applyAlignment="1">
      <alignment horizontal="center"/>
    </xf>
    <xf numFmtId="0" fontId="10" fillId="0" borderId="6" xfId="0" applyFont="1" applyBorder="1"/>
    <xf numFmtId="0" fontId="8" fillId="0" borderId="0" xfId="0" applyFont="1"/>
    <xf numFmtId="0" fontId="10" fillId="0" borderId="32" xfId="0" applyFont="1" applyBorder="1" applyAlignment="1">
      <alignment horizontal="center"/>
    </xf>
    <xf numFmtId="167" fontId="10" fillId="0" borderId="29" xfId="0" applyNumberFormat="1" applyFont="1" applyBorder="1" applyAlignment="1">
      <alignment horizontal="center"/>
    </xf>
    <xf numFmtId="0" fontId="10" fillId="0" borderId="25" xfId="0" applyFont="1" applyBorder="1"/>
    <xf numFmtId="0" fontId="10" fillId="0" borderId="33" xfId="0" applyFont="1" applyBorder="1" applyAlignment="1">
      <alignment horizontal="center"/>
    </xf>
    <xf numFmtId="167" fontId="10" fillId="0" borderId="30" xfId="0" applyNumberFormat="1" applyFont="1" applyBorder="1" applyAlignment="1">
      <alignment horizontal="center"/>
    </xf>
    <xf numFmtId="0" fontId="10" fillId="0" borderId="27" xfId="0" applyFont="1" applyBorder="1"/>
    <xf numFmtId="0" fontId="10" fillId="0" borderId="0" xfId="0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/>
    <xf numFmtId="0" fontId="10" fillId="0" borderId="0" xfId="0" applyFont="1" applyBorder="1"/>
    <xf numFmtId="0" fontId="12" fillId="0" borderId="0" xfId="0" applyFont="1" applyAlignment="1">
      <alignment horizontal="center"/>
    </xf>
    <xf numFmtId="165" fontId="12" fillId="0" borderId="0" xfId="1" applyFont="1" applyAlignment="1"/>
    <xf numFmtId="0" fontId="4" fillId="2" borderId="16" xfId="0" applyFont="1" applyFill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167" fontId="8" fillId="0" borderId="31" xfId="0" applyNumberFormat="1" applyFont="1" applyBorder="1" applyAlignment="1">
      <alignment horizontal="center" vertical="center"/>
    </xf>
    <xf numFmtId="0" fontId="7" fillId="0" borderId="31" xfId="0" applyFont="1" applyBorder="1"/>
    <xf numFmtId="0" fontId="10" fillId="0" borderId="0" xfId="0" applyFont="1" applyAlignment="1">
      <alignment vertical="center"/>
    </xf>
    <xf numFmtId="0" fontId="10" fillId="0" borderId="32" xfId="0" applyFont="1" applyBorder="1" applyAlignment="1">
      <alignment horizontal="center" vertical="center"/>
    </xf>
    <xf numFmtId="167" fontId="8" fillId="0" borderId="32" xfId="0" applyNumberFormat="1" applyFont="1" applyBorder="1" applyAlignment="1">
      <alignment horizontal="center" vertical="center"/>
    </xf>
    <xf numFmtId="0" fontId="7" fillId="0" borderId="32" xfId="0" applyFont="1" applyBorder="1"/>
    <xf numFmtId="167" fontId="8" fillId="0" borderId="32" xfId="0" applyNumberFormat="1" applyFont="1" applyBorder="1" applyAlignment="1">
      <alignment horizontal="center"/>
    </xf>
    <xf numFmtId="167" fontId="8" fillId="0" borderId="34" xfId="0" applyNumberFormat="1" applyFont="1" applyBorder="1" applyAlignment="1">
      <alignment horizontal="center"/>
    </xf>
    <xf numFmtId="0" fontId="7" fillId="0" borderId="34" xfId="0" applyFont="1" applyBorder="1"/>
    <xf numFmtId="0" fontId="10" fillId="0" borderId="33" xfId="0" applyFont="1" applyBorder="1" applyAlignment="1">
      <alignment horizontal="center" vertical="center"/>
    </xf>
    <xf numFmtId="167" fontId="8" fillId="0" borderId="35" xfId="0" applyNumberFormat="1" applyFont="1" applyBorder="1" applyAlignment="1">
      <alignment horizontal="center"/>
    </xf>
    <xf numFmtId="0" fontId="7" fillId="0" borderId="35" xfId="0" applyFont="1" applyBorder="1"/>
    <xf numFmtId="0" fontId="10" fillId="0" borderId="0" xfId="0" applyFont="1" applyBorder="1" applyAlignment="1">
      <alignment horizontal="center" vertical="center"/>
    </xf>
    <xf numFmtId="167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/>
    <xf numFmtId="0" fontId="7" fillId="0" borderId="0" xfId="0" applyFont="1" applyBorder="1"/>
    <xf numFmtId="0" fontId="12" fillId="0" borderId="0" xfId="0" applyFont="1"/>
    <xf numFmtId="2" fontId="12" fillId="0" borderId="0" xfId="0" applyNumberFormat="1" applyFont="1"/>
    <xf numFmtId="165" fontId="12" fillId="0" borderId="5" xfId="1" applyFont="1" applyBorder="1" applyAlignme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0" xfId="0" applyFont="1"/>
    <xf numFmtId="4" fontId="5" fillId="0" borderId="0" xfId="0" applyNumberFormat="1" applyFont="1" applyAlignment="1">
      <alignment vertical="center"/>
    </xf>
    <xf numFmtId="0" fontId="5" fillId="4" borderId="16" xfId="0" applyFont="1" applyFill="1" applyBorder="1" applyAlignment="1">
      <alignment horizontal="center"/>
    </xf>
    <xf numFmtId="14" fontId="5" fillId="4" borderId="22" xfId="0" applyNumberFormat="1" applyFont="1" applyFill="1" applyBorder="1" applyAlignment="1">
      <alignment horizontal="left"/>
    </xf>
    <xf numFmtId="4" fontId="5" fillId="4" borderId="23" xfId="0" applyNumberFormat="1" applyFont="1" applyFill="1" applyBorder="1" applyAlignment="1">
      <alignment horizontal="right"/>
    </xf>
    <xf numFmtId="14" fontId="5" fillId="4" borderId="24" xfId="0" applyNumberFormat="1" applyFont="1" applyFill="1" applyBorder="1" applyAlignment="1">
      <alignment horizontal="left"/>
    </xf>
    <xf numFmtId="2" fontId="10" fillId="4" borderId="2" xfId="0" applyNumberFormat="1" applyFont="1" applyFill="1" applyBorder="1"/>
    <xf numFmtId="2" fontId="10" fillId="4" borderId="5" xfId="0" applyNumberFormat="1" applyFont="1" applyFill="1" applyBorder="1"/>
    <xf numFmtId="2" fontId="10" fillId="4" borderId="26" xfId="0" applyNumberFormat="1" applyFont="1" applyFill="1" applyBorder="1"/>
    <xf numFmtId="2" fontId="10" fillId="4" borderId="31" xfId="0" applyNumberFormat="1" applyFont="1" applyFill="1" applyBorder="1" applyAlignment="1">
      <alignment horizontal="right" vertical="center"/>
    </xf>
    <xf numFmtId="2" fontId="10" fillId="4" borderId="32" xfId="0" applyNumberFormat="1" applyFont="1" applyFill="1" applyBorder="1" applyAlignment="1">
      <alignment horizontal="right" vertical="center"/>
    </xf>
    <xf numFmtId="2" fontId="8" fillId="4" borderId="32" xfId="0" applyNumberFormat="1" applyFont="1" applyFill="1" applyBorder="1"/>
    <xf numFmtId="2" fontId="8" fillId="4" borderId="34" xfId="0" applyNumberFormat="1" applyFont="1" applyFill="1" applyBorder="1"/>
    <xf numFmtId="2" fontId="8" fillId="4" borderId="35" xfId="0" applyNumberFormat="1" applyFont="1" applyFill="1" applyBorder="1"/>
    <xf numFmtId="168" fontId="5" fillId="0" borderId="5" xfId="2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5" xfId="0" applyFont="1" applyBorder="1" applyAlignment="1">
      <alignment horizontal="center"/>
    </xf>
    <xf numFmtId="168" fontId="10" fillId="0" borderId="5" xfId="2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left"/>
    </xf>
    <xf numFmtId="0" fontId="4" fillId="0" borderId="17" xfId="0" applyFont="1" applyBorder="1" applyAlignment="1">
      <alignment horizontal="left"/>
    </xf>
    <xf numFmtId="4" fontId="4" fillId="0" borderId="17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4" fontId="4" fillId="2" borderId="12" xfId="0" applyNumberFormat="1" applyFont="1" applyFill="1" applyBorder="1" applyAlignment="1">
      <alignment horizontal="left"/>
    </xf>
    <xf numFmtId="14" fontId="4" fillId="2" borderId="13" xfId="0" applyNumberFormat="1" applyFont="1" applyFill="1" applyBorder="1" applyAlignment="1">
      <alignment horizontal="left"/>
    </xf>
    <xf numFmtId="14" fontId="4" fillId="2" borderId="14" xfId="0" applyNumberFormat="1" applyFont="1" applyFill="1" applyBorder="1" applyAlignment="1">
      <alignment horizontal="left"/>
    </xf>
    <xf numFmtId="14" fontId="4" fillId="2" borderId="17" xfId="0" applyNumberFormat="1" applyFont="1" applyFill="1" applyBorder="1" applyAlignment="1">
      <alignment horizontal="left"/>
    </xf>
    <xf numFmtId="14" fontId="4" fillId="2" borderId="18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4" borderId="5" xfId="2" applyNumberFormat="1" applyFont="1" applyFill="1" applyBorder="1" applyAlignment="1">
      <alignment vertical="center"/>
    </xf>
    <xf numFmtId="4" fontId="10" fillId="4" borderId="5" xfId="2" applyNumberFormat="1" applyFont="1" applyFill="1" applyBorder="1" applyAlignment="1">
      <alignment horizontal="right" vertical="center"/>
    </xf>
    <xf numFmtId="4" fontId="13" fillId="4" borderId="5" xfId="2" applyNumberFormat="1" applyFont="1" applyFill="1" applyBorder="1" applyAlignment="1">
      <alignment vertical="center"/>
    </xf>
    <xf numFmtId="4" fontId="10" fillId="4" borderId="5" xfId="2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_Sheet1" xfId="2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"/>
  <sheetViews>
    <sheetView tabSelected="1" zoomScale="110" zoomScaleNormal="110" workbookViewId="0">
      <selection activeCell="E112" sqref="D112:E112"/>
    </sheetView>
  </sheetViews>
  <sheetFormatPr defaultColWidth="9" defaultRowHeight="15.75"/>
  <cols>
    <col min="1" max="1" width="9" style="3"/>
    <col min="2" max="2" width="15.140625" style="3" customWidth="1"/>
    <col min="3" max="3" width="22.28515625" style="3" customWidth="1"/>
    <col min="4" max="4" width="33" style="3" customWidth="1"/>
    <col min="5" max="5" width="58.28515625" style="3" customWidth="1"/>
    <col min="6" max="16384" width="9" style="3"/>
  </cols>
  <sheetData>
    <row r="1" spans="1:7" s="4" customFormat="1">
      <c r="A1" s="1" t="s">
        <v>0</v>
      </c>
      <c r="B1" s="2"/>
      <c r="C1" s="3"/>
    </row>
    <row r="2" spans="1:7" s="4" customFormat="1">
      <c r="A2" s="1" t="s">
        <v>1</v>
      </c>
      <c r="B2" s="2"/>
      <c r="C2" s="3"/>
    </row>
    <row r="3" spans="1:7" s="4" customFormat="1"/>
    <row r="4" spans="1:7" s="4" customFormat="1"/>
    <row r="5" spans="1:7" s="26" customFormat="1">
      <c r="A5" s="14"/>
      <c r="B5" s="120" t="s">
        <v>103</v>
      </c>
      <c r="C5" s="120"/>
      <c r="D5" s="120"/>
      <c r="E5" s="120"/>
      <c r="F5" s="120"/>
      <c r="G5" s="120"/>
    </row>
    <row r="6" spans="1:7" s="4" customFormat="1">
      <c r="A6" s="5"/>
      <c r="B6" s="6"/>
      <c r="C6" s="2"/>
      <c r="D6" s="3"/>
      <c r="E6" s="3"/>
    </row>
    <row r="7" spans="1:7" s="4" customFormat="1" ht="31.5">
      <c r="A7" s="7" t="s">
        <v>2</v>
      </c>
      <c r="B7" s="8" t="s">
        <v>3</v>
      </c>
      <c r="C7" s="9" t="s">
        <v>4</v>
      </c>
      <c r="D7" s="10" t="s">
        <v>5</v>
      </c>
      <c r="E7" s="11" t="s">
        <v>6</v>
      </c>
    </row>
    <row r="8" spans="1:7" s="4" customFormat="1">
      <c r="A8" s="12"/>
      <c r="B8" s="6"/>
      <c r="C8" s="13"/>
      <c r="D8" s="14"/>
      <c r="E8" s="15"/>
    </row>
    <row r="9" spans="1:7" s="4" customFormat="1" ht="16.5" thickBot="1">
      <c r="A9" s="16" t="s">
        <v>7</v>
      </c>
      <c r="B9" s="121" t="s">
        <v>8</v>
      </c>
      <c r="C9" s="122"/>
      <c r="D9" s="121"/>
      <c r="E9" s="123"/>
    </row>
    <row r="10" spans="1:7" s="4" customFormat="1" ht="16.5" thickBot="1">
      <c r="A10" s="27">
        <v>1</v>
      </c>
      <c r="B10" s="28" t="s">
        <v>214</v>
      </c>
      <c r="C10" s="29">
        <v>2576611.34</v>
      </c>
      <c r="D10" s="30" t="s">
        <v>9</v>
      </c>
      <c r="E10" s="31" t="s">
        <v>215</v>
      </c>
    </row>
    <row r="11" spans="1:7" s="4" customFormat="1">
      <c r="A11" s="5"/>
      <c r="B11" s="14" t="s">
        <v>23</v>
      </c>
      <c r="C11" s="18">
        <f>SUM(C10)</f>
        <v>2576611.34</v>
      </c>
      <c r="D11" s="3"/>
      <c r="E11" s="3"/>
    </row>
    <row r="12" spans="1:7">
      <c r="A12" s="19"/>
    </row>
    <row r="13" spans="1:7" s="4" customFormat="1">
      <c r="A13" s="20" t="s">
        <v>10</v>
      </c>
      <c r="B13" s="124" t="s">
        <v>67</v>
      </c>
      <c r="C13" s="125"/>
      <c r="D13" s="124"/>
      <c r="E13" s="124"/>
    </row>
    <row r="14" spans="1:7">
      <c r="A14" s="20">
        <v>1</v>
      </c>
      <c r="B14" s="109">
        <v>43497</v>
      </c>
      <c r="C14" s="32">
        <f>250+6000</f>
        <v>6250</v>
      </c>
      <c r="D14" s="33" t="s">
        <v>65</v>
      </c>
      <c r="E14" s="34" t="s">
        <v>72</v>
      </c>
    </row>
    <row r="15" spans="1:7">
      <c r="A15" s="20">
        <v>2</v>
      </c>
      <c r="B15" s="109">
        <v>43497</v>
      </c>
      <c r="C15" s="32">
        <v>6095</v>
      </c>
      <c r="D15" s="33" t="s">
        <v>104</v>
      </c>
      <c r="E15" s="34" t="s">
        <v>108</v>
      </c>
    </row>
    <row r="16" spans="1:7">
      <c r="A16" s="20">
        <v>3</v>
      </c>
      <c r="B16" s="109">
        <v>43497</v>
      </c>
      <c r="C16" s="32">
        <v>1866.52</v>
      </c>
      <c r="D16" s="33" t="s">
        <v>93</v>
      </c>
      <c r="E16" s="34" t="s">
        <v>94</v>
      </c>
    </row>
    <row r="17" spans="1:5">
      <c r="A17" s="20">
        <v>4</v>
      </c>
      <c r="B17" s="109">
        <v>43497</v>
      </c>
      <c r="C17" s="32">
        <f>312.82+144.16</f>
        <v>456.98</v>
      </c>
      <c r="D17" s="33" t="s">
        <v>26</v>
      </c>
      <c r="E17" s="34" t="s">
        <v>109</v>
      </c>
    </row>
    <row r="18" spans="1:5">
      <c r="A18" s="20">
        <v>5</v>
      </c>
      <c r="B18" s="109">
        <v>43497</v>
      </c>
      <c r="C18" s="32">
        <v>1064.67</v>
      </c>
      <c r="D18" s="33" t="s">
        <v>105</v>
      </c>
      <c r="E18" s="34" t="s">
        <v>94</v>
      </c>
    </row>
    <row r="19" spans="1:5">
      <c r="A19" s="20">
        <v>6</v>
      </c>
      <c r="B19" s="109">
        <v>43497</v>
      </c>
      <c r="C19" s="32">
        <v>129.16999999999999</v>
      </c>
      <c r="D19" s="33" t="s">
        <v>106</v>
      </c>
      <c r="E19" s="34" t="s">
        <v>89</v>
      </c>
    </row>
    <row r="20" spans="1:5">
      <c r="A20" s="20">
        <v>7</v>
      </c>
      <c r="B20" s="109">
        <v>43497</v>
      </c>
      <c r="C20" s="35">
        <v>24417.41</v>
      </c>
      <c r="D20" s="36" t="s">
        <v>107</v>
      </c>
      <c r="E20" s="34" t="s">
        <v>11</v>
      </c>
    </row>
    <row r="21" spans="1:5">
      <c r="A21" s="20">
        <v>8</v>
      </c>
      <c r="B21" s="109">
        <v>43497</v>
      </c>
      <c r="C21" s="37">
        <v>5000000</v>
      </c>
      <c r="D21" s="33" t="s">
        <v>12</v>
      </c>
      <c r="E21" s="34" t="s">
        <v>102</v>
      </c>
    </row>
    <row r="22" spans="1:5">
      <c r="A22" s="20">
        <v>9</v>
      </c>
      <c r="B22" s="109">
        <v>43502</v>
      </c>
      <c r="C22" s="35">
        <f>1777.14</f>
        <v>1777.14</v>
      </c>
      <c r="D22" s="36" t="s">
        <v>79</v>
      </c>
      <c r="E22" s="34" t="s">
        <v>152</v>
      </c>
    </row>
    <row r="23" spans="1:5">
      <c r="A23" s="20">
        <v>10</v>
      </c>
      <c r="B23" s="109">
        <v>43502</v>
      </c>
      <c r="C23" s="35">
        <v>634.66</v>
      </c>
      <c r="D23" s="33" t="s">
        <v>54</v>
      </c>
      <c r="E23" s="34" t="s">
        <v>110</v>
      </c>
    </row>
    <row r="24" spans="1:5">
      <c r="A24" s="20">
        <v>11</v>
      </c>
      <c r="B24" s="109">
        <v>43502</v>
      </c>
      <c r="C24" s="32">
        <v>3030.45</v>
      </c>
      <c r="D24" s="33" t="s">
        <v>54</v>
      </c>
      <c r="E24" s="34" t="s">
        <v>71</v>
      </c>
    </row>
    <row r="25" spans="1:5">
      <c r="A25" s="20">
        <v>12</v>
      </c>
      <c r="B25" s="109">
        <v>43508</v>
      </c>
      <c r="C25" s="38">
        <v>5500000</v>
      </c>
      <c r="D25" s="36" t="s">
        <v>12</v>
      </c>
      <c r="E25" s="34" t="s">
        <v>102</v>
      </c>
    </row>
    <row r="26" spans="1:5">
      <c r="A26" s="20">
        <v>13</v>
      </c>
      <c r="B26" s="109">
        <v>43508</v>
      </c>
      <c r="C26" s="38">
        <v>23371.599999999999</v>
      </c>
      <c r="D26" s="36" t="s">
        <v>111</v>
      </c>
      <c r="E26" s="34" t="s">
        <v>112</v>
      </c>
    </row>
    <row r="27" spans="1:5">
      <c r="A27" s="20">
        <v>14</v>
      </c>
      <c r="B27" s="109">
        <v>43508</v>
      </c>
      <c r="C27" s="38">
        <v>288000</v>
      </c>
      <c r="D27" s="36" t="s">
        <v>113</v>
      </c>
      <c r="E27" s="34" t="s">
        <v>76</v>
      </c>
    </row>
    <row r="28" spans="1:5">
      <c r="A28" s="20">
        <v>15</v>
      </c>
      <c r="B28" s="109">
        <v>43508</v>
      </c>
      <c r="C28" s="32">
        <v>3500</v>
      </c>
      <c r="D28" s="33" t="s">
        <v>59</v>
      </c>
      <c r="E28" s="34" t="s">
        <v>114</v>
      </c>
    </row>
    <row r="29" spans="1:5">
      <c r="A29" s="20">
        <v>16</v>
      </c>
      <c r="B29" s="109">
        <v>43508</v>
      </c>
      <c r="C29" s="35">
        <v>251394.6</v>
      </c>
      <c r="D29" s="36" t="s">
        <v>15</v>
      </c>
      <c r="E29" s="34" t="s">
        <v>64</v>
      </c>
    </row>
    <row r="30" spans="1:5">
      <c r="A30" s="20">
        <v>17</v>
      </c>
      <c r="B30" s="109">
        <v>43508</v>
      </c>
      <c r="C30" s="38">
        <f>727819.42</f>
        <v>727819.42</v>
      </c>
      <c r="D30" s="36" t="s">
        <v>26</v>
      </c>
      <c r="E30" s="34" t="s">
        <v>122</v>
      </c>
    </row>
    <row r="31" spans="1:5">
      <c r="A31" s="20">
        <v>18</v>
      </c>
      <c r="B31" s="109">
        <v>43508</v>
      </c>
      <c r="C31" s="38">
        <v>84744.89</v>
      </c>
      <c r="D31" s="36" t="s">
        <v>113</v>
      </c>
      <c r="E31" s="34" t="s">
        <v>76</v>
      </c>
    </row>
    <row r="32" spans="1:5">
      <c r="A32" s="20">
        <v>19</v>
      </c>
      <c r="B32" s="109">
        <v>43508</v>
      </c>
      <c r="C32" s="38">
        <v>700899.49</v>
      </c>
      <c r="D32" s="36" t="s">
        <v>91</v>
      </c>
      <c r="E32" s="34" t="s">
        <v>18</v>
      </c>
    </row>
    <row r="33" spans="1:5">
      <c r="A33" s="20">
        <v>20</v>
      </c>
      <c r="B33" s="109">
        <v>43508</v>
      </c>
      <c r="C33" s="38">
        <v>1127.53</v>
      </c>
      <c r="D33" s="36" t="s">
        <v>95</v>
      </c>
      <c r="E33" s="34" t="s">
        <v>97</v>
      </c>
    </row>
    <row r="34" spans="1:5">
      <c r="A34" s="20">
        <v>21</v>
      </c>
      <c r="B34" s="109">
        <v>43508</v>
      </c>
      <c r="C34" s="38">
        <v>1153.6600000000001</v>
      </c>
      <c r="D34" s="36" t="s">
        <v>81</v>
      </c>
      <c r="E34" s="34" t="s">
        <v>60</v>
      </c>
    </row>
    <row r="35" spans="1:5">
      <c r="A35" s="20">
        <v>22</v>
      </c>
      <c r="B35" s="109">
        <v>43508</v>
      </c>
      <c r="C35" s="38">
        <v>10007.9</v>
      </c>
      <c r="D35" s="36" t="s">
        <v>115</v>
      </c>
      <c r="E35" s="34" t="s">
        <v>123</v>
      </c>
    </row>
    <row r="36" spans="1:5">
      <c r="A36" s="20">
        <v>23</v>
      </c>
      <c r="B36" s="109">
        <v>43508</v>
      </c>
      <c r="C36" s="35">
        <v>4489.87</v>
      </c>
      <c r="D36" s="36" t="s">
        <v>116</v>
      </c>
      <c r="E36" s="34" t="s">
        <v>124</v>
      </c>
    </row>
    <row r="37" spans="1:5">
      <c r="A37" s="20">
        <v>24</v>
      </c>
      <c r="B37" s="109">
        <v>43508</v>
      </c>
      <c r="C37" s="35">
        <v>759.22</v>
      </c>
      <c r="D37" s="36" t="s">
        <v>117</v>
      </c>
      <c r="E37" s="34" t="s">
        <v>125</v>
      </c>
    </row>
    <row r="38" spans="1:5">
      <c r="A38" s="20">
        <v>25</v>
      </c>
      <c r="B38" s="109">
        <v>43508</v>
      </c>
      <c r="C38" s="35">
        <v>1428</v>
      </c>
      <c r="D38" s="36" t="s">
        <v>80</v>
      </c>
      <c r="E38" s="34" t="s">
        <v>126</v>
      </c>
    </row>
    <row r="39" spans="1:5">
      <c r="A39" s="20">
        <v>26</v>
      </c>
      <c r="B39" s="109">
        <v>43508</v>
      </c>
      <c r="C39" s="35">
        <v>238</v>
      </c>
      <c r="D39" s="36" t="s">
        <v>118</v>
      </c>
      <c r="E39" s="34" t="s">
        <v>127</v>
      </c>
    </row>
    <row r="40" spans="1:5">
      <c r="A40" s="20">
        <v>27</v>
      </c>
      <c r="B40" s="109">
        <v>43508</v>
      </c>
      <c r="C40" s="35">
        <f>184793.71+29817.68</f>
        <v>214611.38999999998</v>
      </c>
      <c r="D40" s="36" t="s">
        <v>12</v>
      </c>
      <c r="E40" s="34" t="s">
        <v>128</v>
      </c>
    </row>
    <row r="41" spans="1:5">
      <c r="A41" s="20">
        <v>29</v>
      </c>
      <c r="B41" s="109">
        <v>43508</v>
      </c>
      <c r="C41" s="35">
        <v>2814.23</v>
      </c>
      <c r="D41" s="36" t="s">
        <v>55</v>
      </c>
      <c r="E41" s="34" t="s">
        <v>129</v>
      </c>
    </row>
    <row r="42" spans="1:5">
      <c r="A42" s="20">
        <v>30</v>
      </c>
      <c r="B42" s="109">
        <v>43508</v>
      </c>
      <c r="C42" s="35">
        <v>342.72</v>
      </c>
      <c r="D42" s="36" t="s">
        <v>120</v>
      </c>
      <c r="E42" s="34" t="s">
        <v>130</v>
      </c>
    </row>
    <row r="43" spans="1:5">
      <c r="A43" s="20">
        <v>31</v>
      </c>
      <c r="B43" s="109">
        <v>43508</v>
      </c>
      <c r="C43" s="35">
        <v>3000</v>
      </c>
      <c r="D43" s="36" t="s">
        <v>121</v>
      </c>
      <c r="E43" s="34" t="s">
        <v>131</v>
      </c>
    </row>
    <row r="44" spans="1:5">
      <c r="A44" s="20">
        <v>32</v>
      </c>
      <c r="B44" s="109">
        <v>43509</v>
      </c>
      <c r="C44" s="35">
        <v>288000</v>
      </c>
      <c r="D44" s="36" t="s">
        <v>15</v>
      </c>
      <c r="E44" s="34" t="s">
        <v>64</v>
      </c>
    </row>
    <row r="45" spans="1:5">
      <c r="A45" s="20">
        <v>33</v>
      </c>
      <c r="B45" s="109">
        <v>43509</v>
      </c>
      <c r="C45" s="39">
        <v>1912580</v>
      </c>
      <c r="D45" s="40" t="s">
        <v>92</v>
      </c>
      <c r="E45" s="40" t="s">
        <v>133</v>
      </c>
    </row>
    <row r="46" spans="1:5">
      <c r="A46" s="20">
        <v>34</v>
      </c>
      <c r="B46" s="109">
        <v>43510</v>
      </c>
      <c r="C46" s="35">
        <v>6016.59</v>
      </c>
      <c r="D46" s="36" t="s">
        <v>134</v>
      </c>
      <c r="E46" s="34" t="s">
        <v>87</v>
      </c>
    </row>
    <row r="47" spans="1:5">
      <c r="A47" s="20">
        <v>35</v>
      </c>
      <c r="B47" s="109">
        <v>43510</v>
      </c>
      <c r="C47" s="35">
        <f>843.87+186.45</f>
        <v>1030.32</v>
      </c>
      <c r="D47" s="36" t="s">
        <v>14</v>
      </c>
      <c r="E47" s="34" t="s">
        <v>58</v>
      </c>
    </row>
    <row r="48" spans="1:5">
      <c r="A48" s="20">
        <v>36</v>
      </c>
      <c r="B48" s="109">
        <v>43510</v>
      </c>
      <c r="C48" s="35">
        <f>6024+2661.75</f>
        <v>8685.75</v>
      </c>
      <c r="D48" s="36" t="s">
        <v>135</v>
      </c>
      <c r="E48" s="34" t="s">
        <v>139</v>
      </c>
    </row>
    <row r="49" spans="1:5">
      <c r="A49" s="20">
        <v>37</v>
      </c>
      <c r="B49" s="109">
        <v>43510</v>
      </c>
      <c r="C49" s="35">
        <f>278+278+278+61</f>
        <v>895</v>
      </c>
      <c r="D49" s="36" t="s">
        <v>136</v>
      </c>
      <c r="E49" s="34" t="s">
        <v>140</v>
      </c>
    </row>
    <row r="50" spans="1:5">
      <c r="A50" s="20">
        <v>38</v>
      </c>
      <c r="B50" s="109">
        <v>43510</v>
      </c>
      <c r="C50" s="35">
        <v>300</v>
      </c>
      <c r="D50" s="36" t="s">
        <v>137</v>
      </c>
      <c r="E50" s="34" t="s">
        <v>141</v>
      </c>
    </row>
    <row r="51" spans="1:5">
      <c r="A51" s="20">
        <v>39</v>
      </c>
      <c r="B51" s="109">
        <v>43510</v>
      </c>
      <c r="C51" s="35">
        <v>5061.5</v>
      </c>
      <c r="D51" s="36" t="s">
        <v>96</v>
      </c>
      <c r="E51" s="34" t="s">
        <v>142</v>
      </c>
    </row>
    <row r="52" spans="1:5">
      <c r="A52" s="20">
        <v>40</v>
      </c>
      <c r="B52" s="109">
        <v>43510</v>
      </c>
      <c r="C52" s="35">
        <v>297.5</v>
      </c>
      <c r="D52" s="36" t="s">
        <v>138</v>
      </c>
      <c r="E52" s="34" t="s">
        <v>63</v>
      </c>
    </row>
    <row r="53" spans="1:5">
      <c r="A53" s="20">
        <v>41</v>
      </c>
      <c r="B53" s="109">
        <v>43510</v>
      </c>
      <c r="C53" s="39">
        <v>956290</v>
      </c>
      <c r="D53" s="40" t="s">
        <v>92</v>
      </c>
      <c r="E53" s="40" t="s">
        <v>133</v>
      </c>
    </row>
    <row r="54" spans="1:5">
      <c r="A54" s="20">
        <v>42</v>
      </c>
      <c r="B54" s="109">
        <v>43515</v>
      </c>
      <c r="C54" s="35">
        <v>79986.41</v>
      </c>
      <c r="D54" s="36" t="s">
        <v>56</v>
      </c>
      <c r="E54" s="34" t="s">
        <v>145</v>
      </c>
    </row>
    <row r="55" spans="1:5">
      <c r="A55" s="20">
        <v>43</v>
      </c>
      <c r="B55" s="109">
        <v>43515</v>
      </c>
      <c r="C55" s="35">
        <v>120000</v>
      </c>
      <c r="D55" s="36" t="s">
        <v>78</v>
      </c>
      <c r="E55" s="34" t="s">
        <v>153</v>
      </c>
    </row>
    <row r="56" spans="1:5">
      <c r="A56" s="20">
        <v>44</v>
      </c>
      <c r="B56" s="109">
        <v>43515</v>
      </c>
      <c r="C56" s="35">
        <v>581.6</v>
      </c>
      <c r="D56" s="36" t="s">
        <v>143</v>
      </c>
      <c r="E56" s="34" t="s">
        <v>61</v>
      </c>
    </row>
    <row r="57" spans="1:5">
      <c r="A57" s="20">
        <v>45</v>
      </c>
      <c r="B57" s="109">
        <v>43515</v>
      </c>
      <c r="C57" s="35">
        <f>123.09+286.92+163.82+123.09</f>
        <v>696.92</v>
      </c>
      <c r="D57" s="36" t="s">
        <v>21</v>
      </c>
      <c r="E57" s="34" t="s">
        <v>146</v>
      </c>
    </row>
    <row r="58" spans="1:5">
      <c r="A58" s="20">
        <v>46</v>
      </c>
      <c r="B58" s="109">
        <v>43515</v>
      </c>
      <c r="C58" s="35">
        <v>2723.32</v>
      </c>
      <c r="D58" s="36" t="s">
        <v>13</v>
      </c>
      <c r="E58" s="34" t="s">
        <v>17</v>
      </c>
    </row>
    <row r="59" spans="1:5">
      <c r="A59" s="20">
        <v>47</v>
      </c>
      <c r="B59" s="109">
        <v>43515</v>
      </c>
      <c r="C59" s="35">
        <v>7530.3</v>
      </c>
      <c r="D59" s="36" t="s">
        <v>74</v>
      </c>
      <c r="E59" s="34" t="s">
        <v>99</v>
      </c>
    </row>
    <row r="60" spans="1:5">
      <c r="A60" s="20">
        <v>48</v>
      </c>
      <c r="B60" s="109">
        <v>43515</v>
      </c>
      <c r="C60" s="38">
        <f>570.48+664.51</f>
        <v>1234.99</v>
      </c>
      <c r="D60" s="41" t="s">
        <v>22</v>
      </c>
      <c r="E60" s="42" t="s">
        <v>11</v>
      </c>
    </row>
    <row r="61" spans="1:5">
      <c r="A61" s="20">
        <v>49</v>
      </c>
      <c r="B61" s="109">
        <v>43515</v>
      </c>
      <c r="C61" s="38">
        <v>338.09</v>
      </c>
      <c r="D61" s="36" t="s">
        <v>144</v>
      </c>
      <c r="E61" s="34" t="s">
        <v>147</v>
      </c>
    </row>
    <row r="62" spans="1:5">
      <c r="A62" s="20">
        <v>50</v>
      </c>
      <c r="B62" s="109">
        <v>43515</v>
      </c>
      <c r="C62" s="38">
        <v>1904</v>
      </c>
      <c r="D62" s="36" t="s">
        <v>73</v>
      </c>
      <c r="E62" s="34" t="s">
        <v>148</v>
      </c>
    </row>
    <row r="63" spans="1:5">
      <c r="A63" s="20">
        <v>51</v>
      </c>
      <c r="B63" s="109">
        <v>43515</v>
      </c>
      <c r="C63" s="38">
        <v>45376.95</v>
      </c>
      <c r="D63" s="36" t="s">
        <v>75</v>
      </c>
      <c r="E63" s="34" t="s">
        <v>76</v>
      </c>
    </row>
    <row r="64" spans="1:5">
      <c r="A64" s="20">
        <v>52</v>
      </c>
      <c r="B64" s="109">
        <v>43515</v>
      </c>
      <c r="C64" s="38">
        <v>41.63</v>
      </c>
      <c r="D64" s="36" t="s">
        <v>19</v>
      </c>
      <c r="E64" s="34" t="s">
        <v>58</v>
      </c>
    </row>
    <row r="65" spans="1:5">
      <c r="A65" s="20">
        <v>53</v>
      </c>
      <c r="B65" s="109">
        <v>43515</v>
      </c>
      <c r="C65" s="35">
        <v>5500000</v>
      </c>
      <c r="D65" s="33" t="s">
        <v>12</v>
      </c>
      <c r="E65" s="34" t="s">
        <v>102</v>
      </c>
    </row>
    <row r="66" spans="1:5">
      <c r="A66" s="20">
        <v>54</v>
      </c>
      <c r="B66" s="109">
        <v>43517</v>
      </c>
      <c r="C66" s="39">
        <v>1901136</v>
      </c>
      <c r="D66" s="40" t="s">
        <v>92</v>
      </c>
      <c r="E66" s="34" t="s">
        <v>133</v>
      </c>
    </row>
    <row r="67" spans="1:5">
      <c r="A67" s="20">
        <v>56</v>
      </c>
      <c r="B67" s="109">
        <v>43517</v>
      </c>
      <c r="C67" s="39">
        <v>571.20000000000005</v>
      </c>
      <c r="D67" s="40" t="s">
        <v>155</v>
      </c>
      <c r="E67" s="40" t="s">
        <v>156</v>
      </c>
    </row>
    <row r="68" spans="1:5">
      <c r="A68" s="20">
        <v>57</v>
      </c>
      <c r="B68" s="109">
        <v>43518</v>
      </c>
      <c r="C68" s="38">
        <v>2500000</v>
      </c>
      <c r="D68" s="33" t="s">
        <v>12</v>
      </c>
      <c r="E68" s="34" t="s">
        <v>102</v>
      </c>
    </row>
    <row r="69" spans="1:5">
      <c r="A69" s="20">
        <v>58</v>
      </c>
      <c r="B69" s="109">
        <v>43518</v>
      </c>
      <c r="C69" s="39">
        <v>1823412</v>
      </c>
      <c r="D69" s="40" t="s">
        <v>92</v>
      </c>
      <c r="E69" s="34" t="s">
        <v>157</v>
      </c>
    </row>
    <row r="70" spans="1:5">
      <c r="A70" s="20">
        <v>59</v>
      </c>
      <c r="B70" s="109">
        <v>43521</v>
      </c>
      <c r="C70" s="32">
        <f>1341</f>
        <v>1341</v>
      </c>
      <c r="D70" s="33" t="s">
        <v>158</v>
      </c>
      <c r="E70" s="34" t="s">
        <v>159</v>
      </c>
    </row>
    <row r="71" spans="1:5">
      <c r="A71" s="20">
        <v>60</v>
      </c>
      <c r="B71" s="109">
        <v>43521</v>
      </c>
      <c r="C71" s="38">
        <v>290.39999999999998</v>
      </c>
      <c r="D71" s="33" t="s">
        <v>84</v>
      </c>
      <c r="E71" s="34" t="s">
        <v>86</v>
      </c>
    </row>
    <row r="72" spans="1:5">
      <c r="A72" s="20">
        <v>61</v>
      </c>
      <c r="B72" s="109">
        <v>43523</v>
      </c>
      <c r="C72" s="38">
        <v>337.38</v>
      </c>
      <c r="D72" s="36" t="s">
        <v>150</v>
      </c>
      <c r="E72" s="34" t="s">
        <v>160</v>
      </c>
    </row>
    <row r="73" spans="1:5">
      <c r="A73" s="20">
        <v>62</v>
      </c>
      <c r="B73" s="109">
        <v>43523</v>
      </c>
      <c r="C73" s="38">
        <f>3942.47+814.61+14186.23</f>
        <v>18943.309999999998</v>
      </c>
      <c r="D73" s="36" t="s">
        <v>16</v>
      </c>
      <c r="E73" s="34" t="s">
        <v>11</v>
      </c>
    </row>
    <row r="74" spans="1:5">
      <c r="A74" s="20">
        <v>63</v>
      </c>
      <c r="B74" s="109">
        <v>43523</v>
      </c>
      <c r="C74" s="38">
        <v>2125.35</v>
      </c>
      <c r="D74" s="36" t="s">
        <v>90</v>
      </c>
      <c r="E74" s="34" t="s">
        <v>100</v>
      </c>
    </row>
    <row r="75" spans="1:5">
      <c r="A75" s="20">
        <v>64</v>
      </c>
      <c r="B75" s="109">
        <v>43524</v>
      </c>
      <c r="C75" s="38">
        <v>1000</v>
      </c>
      <c r="D75" s="36" t="s">
        <v>162</v>
      </c>
      <c r="E75" s="34" t="s">
        <v>163</v>
      </c>
    </row>
    <row r="76" spans="1:5">
      <c r="A76" s="20">
        <v>65</v>
      </c>
      <c r="B76" s="109">
        <v>43524</v>
      </c>
      <c r="C76" s="38">
        <v>9163</v>
      </c>
      <c r="D76" s="36" t="s">
        <v>164</v>
      </c>
      <c r="E76" s="34" t="s">
        <v>175</v>
      </c>
    </row>
    <row r="77" spans="1:5">
      <c r="A77" s="20">
        <v>66</v>
      </c>
      <c r="B77" s="109">
        <v>43524</v>
      </c>
      <c r="C77" s="38">
        <f>53181.55+11178.03</f>
        <v>64359.58</v>
      </c>
      <c r="D77" s="36" t="s">
        <v>20</v>
      </c>
      <c r="E77" s="34" t="s">
        <v>176</v>
      </c>
    </row>
    <row r="78" spans="1:5">
      <c r="A78" s="20">
        <v>67</v>
      </c>
      <c r="B78" s="109">
        <v>43524</v>
      </c>
      <c r="C78" s="38">
        <v>5605.06</v>
      </c>
      <c r="D78" s="36" t="s">
        <v>165</v>
      </c>
      <c r="E78" s="34" t="s">
        <v>177</v>
      </c>
    </row>
    <row r="79" spans="1:5">
      <c r="A79" s="20">
        <v>68</v>
      </c>
      <c r="B79" s="109">
        <v>43524</v>
      </c>
      <c r="C79" s="38">
        <v>10007.9</v>
      </c>
      <c r="D79" s="36" t="s">
        <v>115</v>
      </c>
      <c r="E79" s="34" t="s">
        <v>123</v>
      </c>
    </row>
    <row r="80" spans="1:5">
      <c r="A80" s="20">
        <v>69</v>
      </c>
      <c r="B80" s="109">
        <v>43524</v>
      </c>
      <c r="C80" s="38">
        <v>1140.1400000000001</v>
      </c>
      <c r="D80" s="36" t="s">
        <v>166</v>
      </c>
      <c r="E80" s="34" t="s">
        <v>178</v>
      </c>
    </row>
    <row r="81" spans="1:5">
      <c r="A81" s="20">
        <v>70</v>
      </c>
      <c r="B81" s="109">
        <v>43524</v>
      </c>
      <c r="C81" s="38">
        <v>1400.87</v>
      </c>
      <c r="D81" s="36" t="s">
        <v>167</v>
      </c>
      <c r="E81" s="34" t="s">
        <v>60</v>
      </c>
    </row>
    <row r="82" spans="1:5">
      <c r="A82" s="20">
        <v>71</v>
      </c>
      <c r="B82" s="109">
        <v>43524</v>
      </c>
      <c r="C82" s="38">
        <v>684185.11</v>
      </c>
      <c r="D82" s="36" t="s">
        <v>168</v>
      </c>
      <c r="E82" s="34" t="s">
        <v>77</v>
      </c>
    </row>
    <row r="83" spans="1:5">
      <c r="A83" s="20">
        <v>72</v>
      </c>
      <c r="B83" s="109">
        <v>43524</v>
      </c>
      <c r="C83" s="38">
        <v>833</v>
      </c>
      <c r="D83" s="36" t="s">
        <v>69</v>
      </c>
      <c r="E83" s="34" t="s">
        <v>101</v>
      </c>
    </row>
    <row r="84" spans="1:5">
      <c r="A84" s="20">
        <v>73</v>
      </c>
      <c r="B84" s="109">
        <v>43524</v>
      </c>
      <c r="C84" s="38">
        <v>54744.76</v>
      </c>
      <c r="D84" s="36" t="s">
        <v>169</v>
      </c>
      <c r="E84" s="34" t="s">
        <v>179</v>
      </c>
    </row>
    <row r="85" spans="1:5">
      <c r="A85" s="20">
        <v>74</v>
      </c>
      <c r="B85" s="109">
        <v>43524</v>
      </c>
      <c r="C85" s="38">
        <v>1011.5</v>
      </c>
      <c r="D85" s="36" t="s">
        <v>170</v>
      </c>
      <c r="E85" s="34" t="s">
        <v>180</v>
      </c>
    </row>
    <row r="86" spans="1:5">
      <c r="A86" s="20">
        <v>75</v>
      </c>
      <c r="B86" s="109">
        <v>43524</v>
      </c>
      <c r="C86" s="38">
        <v>1051.3399999999999</v>
      </c>
      <c r="D86" s="36" t="s">
        <v>70</v>
      </c>
      <c r="E86" s="34" t="s">
        <v>181</v>
      </c>
    </row>
    <row r="87" spans="1:5">
      <c r="A87" s="20">
        <v>76</v>
      </c>
      <c r="B87" s="109">
        <v>43524</v>
      </c>
      <c r="C87" s="38">
        <v>137.29</v>
      </c>
      <c r="D87" s="36" t="s">
        <v>82</v>
      </c>
      <c r="E87" s="34" t="s">
        <v>98</v>
      </c>
    </row>
    <row r="88" spans="1:5">
      <c r="A88" s="20">
        <v>77</v>
      </c>
      <c r="B88" s="109">
        <v>43524</v>
      </c>
      <c r="C88" s="38">
        <v>3870.06</v>
      </c>
      <c r="D88" s="36" t="s">
        <v>171</v>
      </c>
      <c r="E88" s="34" t="s">
        <v>18</v>
      </c>
    </row>
    <row r="89" spans="1:5">
      <c r="A89" s="20">
        <v>78</v>
      </c>
      <c r="B89" s="109">
        <v>43524</v>
      </c>
      <c r="C89" s="38">
        <v>675.73</v>
      </c>
      <c r="D89" s="36" t="s">
        <v>74</v>
      </c>
      <c r="E89" s="34" t="s">
        <v>182</v>
      </c>
    </row>
    <row r="90" spans="1:5">
      <c r="A90" s="20">
        <v>79</v>
      </c>
      <c r="B90" s="109">
        <v>43524</v>
      </c>
      <c r="C90" s="38">
        <v>3062.67</v>
      </c>
      <c r="D90" s="36" t="s">
        <v>172</v>
      </c>
      <c r="E90" s="34" t="s">
        <v>183</v>
      </c>
    </row>
    <row r="91" spans="1:5">
      <c r="A91" s="20">
        <v>80</v>
      </c>
      <c r="B91" s="109">
        <v>43524</v>
      </c>
      <c r="C91" s="38">
        <v>2617.4299999999998</v>
      </c>
      <c r="D91" s="36" t="s">
        <v>173</v>
      </c>
      <c r="E91" s="34" t="s">
        <v>83</v>
      </c>
    </row>
    <row r="92" spans="1:5">
      <c r="A92" s="20">
        <v>81</v>
      </c>
      <c r="B92" s="109">
        <v>43524</v>
      </c>
      <c r="C92" s="35">
        <f>123.09+204.56+163.82+450.75+573.24</f>
        <v>1515.46</v>
      </c>
      <c r="D92" s="36" t="s">
        <v>21</v>
      </c>
      <c r="E92" s="34" t="s">
        <v>146</v>
      </c>
    </row>
    <row r="93" spans="1:5">
      <c r="A93" s="20">
        <v>82</v>
      </c>
      <c r="B93" s="109">
        <v>43524</v>
      </c>
      <c r="C93" s="35">
        <v>11771.48</v>
      </c>
      <c r="D93" s="36" t="s">
        <v>57</v>
      </c>
      <c r="E93" s="34" t="s">
        <v>11</v>
      </c>
    </row>
    <row r="94" spans="1:5">
      <c r="A94" s="20">
        <v>83</v>
      </c>
      <c r="B94" s="109">
        <v>43524</v>
      </c>
      <c r="C94" s="35">
        <v>2150.0300000000002</v>
      </c>
      <c r="D94" s="36" t="s">
        <v>66</v>
      </c>
      <c r="E94" s="34" t="s">
        <v>62</v>
      </c>
    </row>
    <row r="95" spans="1:5">
      <c r="A95" s="20">
        <v>84</v>
      </c>
      <c r="B95" s="109">
        <v>43524</v>
      </c>
      <c r="C95" s="35">
        <v>119</v>
      </c>
      <c r="D95" s="36" t="s">
        <v>174</v>
      </c>
      <c r="E95" s="34" t="s">
        <v>88</v>
      </c>
    </row>
    <row r="96" spans="1:5">
      <c r="A96" s="20">
        <v>85</v>
      </c>
      <c r="B96" s="109">
        <v>43524</v>
      </c>
      <c r="C96" s="35">
        <v>2119.4699999999998</v>
      </c>
      <c r="D96" s="36" t="s">
        <v>85</v>
      </c>
      <c r="E96" s="34" t="s">
        <v>18</v>
      </c>
    </row>
    <row r="97" spans="1:6">
      <c r="A97" s="20">
        <v>86</v>
      </c>
      <c r="B97" s="109">
        <v>43524</v>
      </c>
      <c r="C97" s="38">
        <v>2500000</v>
      </c>
      <c r="D97" s="42" t="s">
        <v>12</v>
      </c>
      <c r="E97" s="42" t="s">
        <v>184</v>
      </c>
    </row>
    <row r="98" spans="1:6">
      <c r="B98" s="14" t="s">
        <v>23</v>
      </c>
      <c r="C98" s="21">
        <f>SUM(C14:C97)</f>
        <v>31415692.909999996</v>
      </c>
    </row>
    <row r="100" spans="1:6">
      <c r="A100" s="22" t="s">
        <v>24</v>
      </c>
      <c r="B100" s="23" t="s">
        <v>25</v>
      </c>
      <c r="C100" s="23"/>
      <c r="D100" s="23"/>
      <c r="E100" s="23"/>
      <c r="F100" s="24"/>
    </row>
    <row r="101" spans="1:6">
      <c r="A101" s="20">
        <v>1</v>
      </c>
      <c r="B101" s="109">
        <v>43515</v>
      </c>
      <c r="C101" s="145">
        <v>4724.2</v>
      </c>
      <c r="D101" s="41" t="s">
        <v>149</v>
      </c>
      <c r="E101" s="34" t="s">
        <v>151</v>
      </c>
    </row>
    <row r="102" spans="1:6">
      <c r="A102" s="20">
        <v>2</v>
      </c>
      <c r="B102" s="109">
        <v>43515</v>
      </c>
      <c r="C102" s="145">
        <v>3028.5</v>
      </c>
      <c r="D102" s="41" t="s">
        <v>150</v>
      </c>
      <c r="E102" s="34" t="s">
        <v>208</v>
      </c>
    </row>
    <row r="103" spans="1:6">
      <c r="A103" s="20">
        <v>3</v>
      </c>
      <c r="B103" s="109">
        <v>43521</v>
      </c>
      <c r="C103" s="146">
        <v>4248.1000000000004</v>
      </c>
      <c r="D103" s="36" t="s">
        <v>150</v>
      </c>
      <c r="E103" s="34" t="s">
        <v>208</v>
      </c>
    </row>
    <row r="104" spans="1:6">
      <c r="A104" s="20">
        <v>4</v>
      </c>
      <c r="B104" s="109">
        <v>43524</v>
      </c>
      <c r="C104" s="145">
        <v>1178</v>
      </c>
      <c r="D104" s="36" t="s">
        <v>150</v>
      </c>
      <c r="E104" s="34" t="s">
        <v>161</v>
      </c>
    </row>
    <row r="105" spans="1:6">
      <c r="A105" s="20">
        <v>5</v>
      </c>
      <c r="B105" s="109">
        <v>43496</v>
      </c>
      <c r="C105" s="147">
        <v>461510.86</v>
      </c>
      <c r="D105" s="36" t="s">
        <v>212</v>
      </c>
      <c r="E105" s="34" t="s">
        <v>213</v>
      </c>
    </row>
    <row r="106" spans="1:6">
      <c r="A106" s="118">
        <v>28</v>
      </c>
      <c r="B106" s="119">
        <v>43508</v>
      </c>
      <c r="C106" s="148">
        <v>32147.85</v>
      </c>
      <c r="D106" s="36" t="s">
        <v>119</v>
      </c>
      <c r="E106" s="34" t="s">
        <v>132</v>
      </c>
    </row>
    <row r="107" spans="1:6">
      <c r="A107" s="118">
        <v>55</v>
      </c>
      <c r="B107" s="119">
        <v>43517</v>
      </c>
      <c r="C107" s="148">
        <v>17493</v>
      </c>
      <c r="D107" s="36" t="s">
        <v>154</v>
      </c>
      <c r="E107" s="34" t="s">
        <v>216</v>
      </c>
    </row>
    <row r="108" spans="1:6">
      <c r="B108" s="14" t="s">
        <v>23</v>
      </c>
      <c r="C108" s="21">
        <f>SUM(C101:C107)</f>
        <v>524330.51</v>
      </c>
    </row>
    <row r="109" spans="1:6">
      <c r="B109" s="14"/>
      <c r="C109" s="21"/>
    </row>
    <row r="111" spans="1:6">
      <c r="A111" s="126" t="s">
        <v>27</v>
      </c>
      <c r="B111" s="126"/>
      <c r="C111" s="25">
        <f>C11+C98+C108</f>
        <v>34516634.759999998</v>
      </c>
    </row>
  </sheetData>
  <mergeCells count="4">
    <mergeCell ref="B5:G5"/>
    <mergeCell ref="B9:E9"/>
    <mergeCell ref="B13:E13"/>
    <mergeCell ref="A111:B111"/>
  </mergeCell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opLeftCell="A28" zoomScale="110" zoomScaleNormal="110" workbookViewId="0">
      <selection activeCell="C45" sqref="C45"/>
    </sheetView>
  </sheetViews>
  <sheetFormatPr defaultColWidth="9.140625" defaultRowHeight="15"/>
  <cols>
    <col min="1" max="1" width="9.140625" style="59"/>
    <col min="2" max="2" width="14.5703125" style="59" customWidth="1"/>
    <col min="3" max="3" width="17.42578125" style="59" customWidth="1"/>
    <col min="4" max="4" width="46.5703125" style="59" customWidth="1"/>
    <col min="5" max="16384" width="9.140625" style="59"/>
  </cols>
  <sheetData>
    <row r="1" spans="1:7" s="17" customFormat="1" ht="24.95" customHeight="1">
      <c r="A1" s="43"/>
      <c r="B1" s="120" t="s">
        <v>185</v>
      </c>
      <c r="C1" s="120"/>
      <c r="D1" s="120"/>
      <c r="E1" s="120"/>
      <c r="F1" s="120"/>
      <c r="G1" s="120"/>
    </row>
    <row r="2" spans="1:7" s="17" customFormat="1">
      <c r="B2" s="44"/>
    </row>
    <row r="3" spans="1:7" s="17" customFormat="1">
      <c r="A3" s="45" t="s">
        <v>28</v>
      </c>
      <c r="B3" s="46" t="s">
        <v>3</v>
      </c>
      <c r="C3" s="47" t="s">
        <v>4</v>
      </c>
      <c r="D3" s="48" t="s">
        <v>6</v>
      </c>
    </row>
    <row r="4" spans="1:7" s="17" customFormat="1">
      <c r="A4" s="49"/>
    </row>
    <row r="5" spans="1:7" s="17" customFormat="1" ht="16.5" thickBot="1">
      <c r="A5" s="50" t="s">
        <v>29</v>
      </c>
      <c r="B5" s="127" t="s">
        <v>30</v>
      </c>
      <c r="C5" s="128"/>
      <c r="D5" s="129"/>
    </row>
    <row r="6" spans="1:7" s="17" customFormat="1" ht="16.5" thickBot="1">
      <c r="A6" s="97">
        <v>1</v>
      </c>
      <c r="B6" s="98">
        <v>43521</v>
      </c>
      <c r="C6" s="99">
        <f>2800*2</f>
        <v>5600</v>
      </c>
      <c r="D6" s="100" t="s">
        <v>209</v>
      </c>
    </row>
    <row r="7" spans="1:7" s="17" customFormat="1" ht="15.75" thickBot="1">
      <c r="A7" s="51"/>
      <c r="B7" s="52"/>
      <c r="C7" s="53"/>
      <c r="D7" s="54"/>
    </row>
    <row r="8" spans="1:7" s="17" customFormat="1" ht="16.5" thickBot="1">
      <c r="A8" s="55" t="s">
        <v>31</v>
      </c>
      <c r="B8" s="130" t="s">
        <v>32</v>
      </c>
      <c r="C8" s="130"/>
      <c r="D8" s="131"/>
    </row>
    <row r="9" spans="1:7" ht="15.75">
      <c r="A9" s="56">
        <v>1</v>
      </c>
      <c r="B9" s="57">
        <v>43497</v>
      </c>
      <c r="C9" s="101">
        <v>327.27</v>
      </c>
      <c r="D9" s="58" t="s">
        <v>187</v>
      </c>
    </row>
    <row r="10" spans="1:7" ht="15.75">
      <c r="A10" s="60">
        <v>2</v>
      </c>
      <c r="B10" s="61">
        <v>43497</v>
      </c>
      <c r="C10" s="102">
        <v>26.42</v>
      </c>
      <c r="D10" s="62" t="s">
        <v>188</v>
      </c>
    </row>
    <row r="11" spans="1:7" ht="15.75">
      <c r="A11" s="60">
        <v>3</v>
      </c>
      <c r="B11" s="61">
        <v>43493</v>
      </c>
      <c r="C11" s="102">
        <v>4785.92</v>
      </c>
      <c r="D11" s="62" t="s">
        <v>189</v>
      </c>
    </row>
    <row r="12" spans="1:7" ht="15.75">
      <c r="A12" s="60">
        <v>4</v>
      </c>
      <c r="B12" s="61">
        <v>43510</v>
      </c>
      <c r="C12" s="102">
        <v>4873.38</v>
      </c>
      <c r="D12" s="62" t="s">
        <v>199</v>
      </c>
    </row>
    <row r="13" spans="1:7" ht="15.75">
      <c r="A13" s="60">
        <v>5</v>
      </c>
      <c r="B13" s="61">
        <v>43501</v>
      </c>
      <c r="C13" s="102">
        <v>2000</v>
      </c>
      <c r="D13" s="62" t="s">
        <v>190</v>
      </c>
    </row>
    <row r="14" spans="1:7" ht="15.75">
      <c r="A14" s="60">
        <v>6</v>
      </c>
      <c r="B14" s="61">
        <v>43502</v>
      </c>
      <c r="C14" s="102">
        <v>4749.72</v>
      </c>
      <c r="D14" s="62" t="s">
        <v>198</v>
      </c>
    </row>
    <row r="15" spans="1:7" ht="15.75">
      <c r="A15" s="60">
        <v>7</v>
      </c>
      <c r="B15" s="61">
        <v>43507</v>
      </c>
      <c r="C15" s="102">
        <v>2044.98</v>
      </c>
      <c r="D15" s="62" t="s">
        <v>200</v>
      </c>
    </row>
    <row r="16" spans="1:7" ht="15.75">
      <c r="A16" s="60">
        <v>8</v>
      </c>
      <c r="B16" s="61">
        <v>43517</v>
      </c>
      <c r="C16" s="102">
        <v>4900</v>
      </c>
      <c r="D16" s="62" t="s">
        <v>201</v>
      </c>
    </row>
    <row r="17" spans="1:4" ht="15.75">
      <c r="A17" s="60">
        <v>9</v>
      </c>
      <c r="B17" s="61">
        <v>43511</v>
      </c>
      <c r="C17" s="102">
        <v>4906.9399999999996</v>
      </c>
      <c r="D17" s="62" t="s">
        <v>202</v>
      </c>
    </row>
    <row r="18" spans="1:4" ht="15.75">
      <c r="A18" s="60">
        <v>10</v>
      </c>
      <c r="B18" s="61">
        <v>43516</v>
      </c>
      <c r="C18" s="102">
        <v>24.4</v>
      </c>
      <c r="D18" s="62" t="s">
        <v>205</v>
      </c>
    </row>
    <row r="19" spans="1:4" ht="15.75">
      <c r="A19" s="60">
        <v>11</v>
      </c>
      <c r="B19" s="61">
        <v>43516</v>
      </c>
      <c r="C19" s="102">
        <v>4908.87</v>
      </c>
      <c r="D19" s="62" t="s">
        <v>207</v>
      </c>
    </row>
    <row r="20" spans="1:4" ht="15.75">
      <c r="A20" s="60"/>
      <c r="B20" s="61">
        <v>43517</v>
      </c>
      <c r="C20" s="102">
        <v>4900</v>
      </c>
      <c r="D20" s="62" t="s">
        <v>211</v>
      </c>
    </row>
    <row r="21" spans="1:4" ht="15.75">
      <c r="A21" s="60">
        <v>12</v>
      </c>
      <c r="B21" s="61">
        <v>43517</v>
      </c>
      <c r="C21" s="102">
        <v>21.42</v>
      </c>
      <c r="D21" s="62" t="s">
        <v>204</v>
      </c>
    </row>
    <row r="22" spans="1:4" ht="16.5" thickBot="1">
      <c r="A22" s="63">
        <v>13</v>
      </c>
      <c r="B22" s="64">
        <v>43524</v>
      </c>
      <c r="C22" s="103">
        <v>4900.4799999999996</v>
      </c>
      <c r="D22" s="65" t="s">
        <v>206</v>
      </c>
    </row>
    <row r="23" spans="1:4" ht="15.75">
      <c r="A23" s="66"/>
      <c r="B23" s="67"/>
      <c r="C23" s="68"/>
      <c r="D23" s="69"/>
    </row>
    <row r="24" spans="1:4" ht="15.75">
      <c r="B24" s="70" t="s">
        <v>23</v>
      </c>
      <c r="C24" s="71">
        <f>SUM(C9:C22)</f>
        <v>43369.8</v>
      </c>
    </row>
    <row r="27" spans="1:4" s="4" customFormat="1" ht="16.5" thickBot="1">
      <c r="A27" s="72" t="s">
        <v>33</v>
      </c>
      <c r="B27" s="130" t="s">
        <v>34</v>
      </c>
      <c r="C27" s="130"/>
      <c r="D27" s="131"/>
    </row>
    <row r="28" spans="1:4" s="76" customFormat="1" ht="15.75">
      <c r="A28" s="73">
        <v>1</v>
      </c>
      <c r="B28" s="74">
        <v>43493</v>
      </c>
      <c r="C28" s="104">
        <v>80</v>
      </c>
      <c r="D28" s="75" t="s">
        <v>35</v>
      </c>
    </row>
    <row r="29" spans="1:4" ht="15.75">
      <c r="A29" s="77">
        <v>2</v>
      </c>
      <c r="B29" s="78">
        <v>43493</v>
      </c>
      <c r="C29" s="105">
        <v>80</v>
      </c>
      <c r="D29" s="79" t="s">
        <v>35</v>
      </c>
    </row>
    <row r="30" spans="1:4" ht="15.75">
      <c r="A30" s="77">
        <v>3</v>
      </c>
      <c r="B30" s="80">
        <v>43503</v>
      </c>
      <c r="C30" s="106">
        <v>427</v>
      </c>
      <c r="D30" s="79" t="s">
        <v>196</v>
      </c>
    </row>
    <row r="31" spans="1:4" ht="15.75">
      <c r="A31" s="77">
        <v>4</v>
      </c>
      <c r="B31" s="80">
        <v>43504</v>
      </c>
      <c r="C31" s="106">
        <v>3000</v>
      </c>
      <c r="D31" s="79" t="s">
        <v>193</v>
      </c>
    </row>
    <row r="32" spans="1:4" ht="15.75">
      <c r="A32" s="77">
        <v>5</v>
      </c>
      <c r="B32" s="80">
        <v>43500</v>
      </c>
      <c r="C32" s="106">
        <v>25</v>
      </c>
      <c r="D32" s="79" t="s">
        <v>194</v>
      </c>
    </row>
    <row r="33" spans="1:4" ht="15.75">
      <c r="A33" s="77">
        <v>6</v>
      </c>
      <c r="B33" s="80">
        <v>43500</v>
      </c>
      <c r="C33" s="106">
        <v>25</v>
      </c>
      <c r="D33" s="79" t="s">
        <v>194</v>
      </c>
    </row>
    <row r="34" spans="1:4" ht="15.75">
      <c r="A34" s="77">
        <v>7</v>
      </c>
      <c r="B34" s="80">
        <v>43501</v>
      </c>
      <c r="C34" s="106">
        <v>77</v>
      </c>
      <c r="D34" s="79" t="s">
        <v>35</v>
      </c>
    </row>
    <row r="35" spans="1:4" ht="15.75">
      <c r="A35" s="77">
        <v>8</v>
      </c>
      <c r="B35" s="80">
        <v>43504</v>
      </c>
      <c r="C35" s="106">
        <v>80</v>
      </c>
      <c r="D35" s="79" t="s">
        <v>35</v>
      </c>
    </row>
    <row r="36" spans="1:4" ht="15.75">
      <c r="A36" s="77">
        <v>9</v>
      </c>
      <c r="B36" s="80">
        <v>43507</v>
      </c>
      <c r="C36" s="106">
        <v>488</v>
      </c>
      <c r="D36" s="79" t="s">
        <v>196</v>
      </c>
    </row>
    <row r="37" spans="1:4" ht="15.75">
      <c r="A37" s="77">
        <v>10</v>
      </c>
      <c r="B37" s="81">
        <v>43508</v>
      </c>
      <c r="C37" s="107">
        <v>80</v>
      </c>
      <c r="D37" s="82" t="s">
        <v>35</v>
      </c>
    </row>
    <row r="38" spans="1:4" ht="15.75">
      <c r="A38" s="77">
        <v>11</v>
      </c>
      <c r="B38" s="81">
        <v>43508</v>
      </c>
      <c r="C38" s="107">
        <v>80</v>
      </c>
      <c r="D38" s="82" t="s">
        <v>35</v>
      </c>
    </row>
    <row r="39" spans="1:4" ht="15.75">
      <c r="A39" s="77">
        <v>12</v>
      </c>
      <c r="B39" s="80">
        <v>43509</v>
      </c>
      <c r="C39" s="106">
        <v>100</v>
      </c>
      <c r="D39" s="79" t="s">
        <v>195</v>
      </c>
    </row>
    <row r="40" spans="1:4" ht="15.75">
      <c r="A40" s="77">
        <v>13</v>
      </c>
      <c r="B40" s="81">
        <v>43511</v>
      </c>
      <c r="C40" s="107">
        <v>400</v>
      </c>
      <c r="D40" s="82" t="s">
        <v>197</v>
      </c>
    </row>
    <row r="41" spans="1:4" ht="16.5" thickBot="1">
      <c r="A41" s="83">
        <v>14</v>
      </c>
      <c r="B41" s="84">
        <v>43515</v>
      </c>
      <c r="C41" s="108">
        <v>100</v>
      </c>
      <c r="D41" s="85" t="s">
        <v>203</v>
      </c>
    </row>
    <row r="42" spans="1:4" ht="15.75">
      <c r="A42" s="86"/>
      <c r="B42" s="87"/>
      <c r="C42" s="88"/>
      <c r="D42" s="89"/>
    </row>
    <row r="43" spans="1:4" ht="15.75">
      <c r="B43" s="90" t="s">
        <v>23</v>
      </c>
      <c r="C43" s="91">
        <f>SUM(C28:C41)</f>
        <v>5042</v>
      </c>
    </row>
    <row r="45" spans="1:4" ht="15.75">
      <c r="A45" s="132" t="s">
        <v>36</v>
      </c>
      <c r="B45" s="132"/>
      <c r="C45" s="92">
        <f>C6+C24+C43</f>
        <v>54011.8</v>
      </c>
    </row>
  </sheetData>
  <mergeCells count="5">
    <mergeCell ref="B1:G1"/>
    <mergeCell ref="B5:D5"/>
    <mergeCell ref="B8:D8"/>
    <mergeCell ref="B27:D27"/>
    <mergeCell ref="A45:B45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"/>
  <sheetViews>
    <sheetView workbookViewId="0">
      <selection activeCell="N16" sqref="N16"/>
    </sheetView>
  </sheetViews>
  <sheetFormatPr defaultColWidth="9.140625" defaultRowHeight="15.75"/>
  <cols>
    <col min="1" max="1" width="9.140625" style="95"/>
    <col min="2" max="2" width="12.42578125" style="95" customWidth="1"/>
    <col min="3" max="3" width="24.5703125" style="95" customWidth="1"/>
    <col min="4" max="4" width="21.140625" style="95" customWidth="1"/>
    <col min="5" max="5" width="29.7109375" style="95" customWidth="1"/>
    <col min="6" max="6" width="16.7109375" style="95" customWidth="1"/>
    <col min="7" max="7" width="18.7109375" style="95" customWidth="1"/>
    <col min="8" max="8" width="27.28515625" style="95" customWidth="1"/>
    <col min="9" max="9" width="13.28515625" style="95" customWidth="1"/>
    <col min="10" max="10" width="13" style="95" customWidth="1"/>
    <col min="11" max="16384" width="9.140625" style="95"/>
  </cols>
  <sheetData>
    <row r="1" spans="1:12" s="4" customFormat="1">
      <c r="B1" s="136" t="s">
        <v>186</v>
      </c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s="4" customFormat="1">
      <c r="L2" s="96"/>
    </row>
    <row r="3" spans="1:12" s="4" customFormat="1" ht="16.5" thickBot="1">
      <c r="L3" s="96"/>
    </row>
    <row r="4" spans="1:12" s="4" customFormat="1">
      <c r="A4" s="138" t="s">
        <v>37</v>
      </c>
      <c r="B4" s="139"/>
      <c r="C4" s="139" t="s">
        <v>38</v>
      </c>
      <c r="D4" s="139" t="s">
        <v>39</v>
      </c>
      <c r="E4" s="141" t="s">
        <v>40</v>
      </c>
      <c r="F4" s="139" t="s">
        <v>41</v>
      </c>
      <c r="G4" s="139"/>
      <c r="H4" s="139"/>
      <c r="I4" s="141" t="s">
        <v>42</v>
      </c>
      <c r="J4" s="141" t="s">
        <v>43</v>
      </c>
      <c r="K4" s="141" t="s">
        <v>44</v>
      </c>
      <c r="L4" s="143" t="s">
        <v>45</v>
      </c>
    </row>
    <row r="5" spans="1:12" s="4" customFormat="1">
      <c r="A5" s="93" t="s">
        <v>46</v>
      </c>
      <c r="B5" s="94" t="s">
        <v>47</v>
      </c>
      <c r="C5" s="140"/>
      <c r="D5" s="140"/>
      <c r="E5" s="142"/>
      <c r="F5" s="94" t="s">
        <v>48</v>
      </c>
      <c r="G5" s="94" t="s">
        <v>49</v>
      </c>
      <c r="H5" s="94" t="s">
        <v>50</v>
      </c>
      <c r="I5" s="142"/>
      <c r="J5" s="142"/>
      <c r="K5" s="142"/>
      <c r="L5" s="144"/>
    </row>
    <row r="6" spans="1:12" ht="16.5" thickBot="1">
      <c r="A6" s="110">
        <v>1213</v>
      </c>
      <c r="B6" s="111">
        <v>43490</v>
      </c>
      <c r="C6" s="112" t="s">
        <v>191</v>
      </c>
      <c r="D6" s="112" t="s">
        <v>192</v>
      </c>
      <c r="E6" s="112" t="s">
        <v>68</v>
      </c>
      <c r="F6" s="113" t="s">
        <v>51</v>
      </c>
      <c r="G6" s="113" t="s">
        <v>53</v>
      </c>
      <c r="H6" s="113" t="s">
        <v>210</v>
      </c>
      <c r="I6" s="113" t="s">
        <v>52</v>
      </c>
      <c r="J6" s="113"/>
      <c r="K6" s="113">
        <v>2</v>
      </c>
      <c r="L6" s="114">
        <v>85</v>
      </c>
    </row>
    <row r="7" spans="1:12" ht="16.5" thickBot="1">
      <c r="A7" s="115"/>
      <c r="B7" s="116"/>
      <c r="C7" s="116"/>
      <c r="D7" s="116"/>
      <c r="E7" s="116"/>
      <c r="F7" s="116"/>
      <c r="G7" s="116"/>
      <c r="H7" s="116"/>
      <c r="I7" s="133" t="s">
        <v>23</v>
      </c>
      <c r="J7" s="134"/>
      <c r="K7" s="135"/>
      <c r="L7" s="117">
        <v>85</v>
      </c>
    </row>
  </sheetData>
  <mergeCells count="11">
    <mergeCell ref="I7:K7"/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Colta Adriana</dc:creator>
  <cp:lastModifiedBy>Bica Leontina</cp:lastModifiedBy>
  <dcterms:created xsi:type="dcterms:W3CDTF">2018-09-14T11:15:00Z</dcterms:created>
  <dcterms:modified xsi:type="dcterms:W3CDTF">2019-10-22T07:22:36Z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