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D:\Documente ADRIANA\TERMOFICARE\TERMO\SOC.TERMOFICARE\TRANSPARENTA_2018\"/>
    </mc:Choice>
  </mc:AlternateContent>
  <xr:revisionPtr revIDLastSave="0" documentId="13_ncr:1_{69E9C1A6-76FF-43AA-93EC-8041B8B88B68}" xr6:coauthVersionLast="40" xr6:coauthVersionMax="40" xr10:uidLastSave="{00000000-0000-0000-0000-000000000000}"/>
  <bookViews>
    <workbookView xWindow="-120" yWindow="-120" windowWidth="19440" windowHeight="10440" xr2:uid="{00000000-000D-0000-FFFF-FFFF00000000}"/>
  </bookViews>
  <sheets>
    <sheet name="BANCA" sheetId="1" r:id="rId1"/>
    <sheet name="CASERIE" sheetId="2" r:id="rId2"/>
    <sheet name="DELEGATII" sheetId="3" r:id="rId3"/>
  </sheets>
  <calcPr calcId="181029"/>
</workbook>
</file>

<file path=xl/calcChain.xml><?xml version="1.0" encoding="utf-8"?>
<calcChain xmlns="http://schemas.openxmlformats.org/spreadsheetml/2006/main">
  <c r="C30" i="2" l="1"/>
  <c r="C20" i="2"/>
  <c r="C156" i="1" l="1"/>
  <c r="C146" i="1"/>
  <c r="C155" i="1" l="1"/>
  <c r="C144" i="1"/>
  <c r="C130" i="1"/>
  <c r="C126" i="1"/>
  <c r="C10" i="1"/>
  <c r="C103" i="1"/>
  <c r="C102" i="1"/>
  <c r="C101" i="1"/>
  <c r="C94" i="1"/>
  <c r="C83" i="1"/>
  <c r="C78" i="1"/>
  <c r="C74" i="1"/>
  <c r="C71" i="1"/>
  <c r="C68" i="1"/>
  <c r="C67" i="1"/>
  <c r="C65" i="1"/>
  <c r="C54" i="1"/>
  <c r="C53" i="1"/>
  <c r="C50" i="1"/>
  <c r="C48" i="1"/>
  <c r="C34" i="1"/>
  <c r="C27" i="1" l="1"/>
  <c r="C17" i="1"/>
  <c r="C11" i="1" l="1"/>
  <c r="C32" i="2" l="1"/>
  <c r="C158" i="1" l="1"/>
</calcChain>
</file>

<file path=xl/sharedStrings.xml><?xml version="1.0" encoding="utf-8"?>
<sst xmlns="http://schemas.openxmlformats.org/spreadsheetml/2006/main" count="425" uniqueCount="295">
  <si>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</si>
  <si>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</si>
  <si>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</si>
  <si>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</si>
  <si>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</si>
  <si>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</si>
  <si>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</si>
  <si>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</si>
  <si>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</si>
  <si>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</si>
  <si>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</t>
  </si>
  <si>
    <t>B</t>
  </si>
  <si>
    <t>MATERIALE</t>
  </si>
  <si>
    <t>ISOPLUS</t>
  </si>
  <si>
    <t>BIHOR MEDIA</t>
  </si>
  <si>
    <t>GECOPROSANA</t>
  </si>
  <si>
    <t>ROMGAZ</t>
  </si>
  <si>
    <t>SIMBAC</t>
  </si>
  <si>
    <t>LA FANTANA</t>
  </si>
  <si>
    <t>EXPRES RETAIL</t>
  </si>
  <si>
    <t>ZAMFIRESCU RACOTI</t>
  </si>
  <si>
    <t>TRANSGEX</t>
  </si>
  <si>
    <t>ALLIANTZ TIRIAC</t>
  </si>
  <si>
    <t>OXIGEN,ACETILENA</t>
  </si>
  <si>
    <t>COMAT</t>
  </si>
  <si>
    <t>BETON</t>
  </si>
  <si>
    <t>EN.ELECTRICA</t>
  </si>
  <si>
    <t>CORESPONDENTA</t>
  </si>
  <si>
    <t>TELEKOM</t>
  </si>
  <si>
    <t>TURISM FELIX</t>
  </si>
  <si>
    <t>LUKOIL</t>
  </si>
  <si>
    <t>COMBUSTIBIL</t>
  </si>
  <si>
    <t>DEZECHILIBRU NEGATIV</t>
  </si>
  <si>
    <t>REOSAL</t>
  </si>
  <si>
    <t>LINDE GAZ</t>
  </si>
  <si>
    <t>TOP MOTOR</t>
  </si>
  <si>
    <t>TOTAL</t>
  </si>
  <si>
    <t>C</t>
  </si>
  <si>
    <t>PLATI AFERENTE INVESTITIILOR</t>
  </si>
  <si>
    <t>CAO</t>
  </si>
  <si>
    <t>TOTAL GENERAL</t>
  </si>
  <si>
    <t>Nr. Crt.</t>
  </si>
  <si>
    <t>D.</t>
  </si>
  <si>
    <t>CHELTUIELI DE PERSONAL PRIN CASA</t>
  </si>
  <si>
    <t>E.</t>
  </si>
  <si>
    <t>CHELTUIELI GOSPODARESTI</t>
  </si>
  <si>
    <t>F.</t>
  </si>
  <si>
    <t>ALTE CHELTUIELI PRIN CASA</t>
  </si>
  <si>
    <t>ABONAMENT OTL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</si>
  <si>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</si>
  <si>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</si>
  <si>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</si>
  <si>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</si>
  <si>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</si>
  <si>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</si>
  <si>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</si>
  <si>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</si>
  <si>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</si>
  <si>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</si>
  <si>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</si>
  <si>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</si>
  <si>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</si>
  <si>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</si>
  <si>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</si>
  <si>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ROMANIA</t>
  </si>
  <si>
    <t>SERVICIU</t>
  </si>
  <si>
    <t>AUTO</t>
  </si>
  <si>
    <t>BUCURESTI</t>
  </si>
  <si>
    <t>OPCOM</t>
  </si>
  <si>
    <t>ISOPLUS(FACTURA ENERGOMONTAJ)</t>
  </si>
  <si>
    <t>PAYPOINT</t>
  </si>
  <si>
    <t>PAYZONE</t>
  </si>
  <si>
    <t>APELE ROMANE</t>
  </si>
  <si>
    <t>MERC INTERNATIONAL</t>
  </si>
  <si>
    <t>SPITALUL JUDETEAN</t>
  </si>
  <si>
    <t>BIOSOL PSI</t>
  </si>
  <si>
    <t>OSAN ANDA MARIA</t>
  </si>
  <si>
    <t>VERIFICARI METROLOGICE</t>
  </si>
  <si>
    <t>ECOBIHOR</t>
  </si>
  <si>
    <t>AVRIL</t>
  </si>
  <si>
    <t>MESSYSTECH</t>
  </si>
  <si>
    <t>PRESTATII DE APA-CANAL</t>
  </si>
  <si>
    <t>ABONAMENT</t>
  </si>
  <si>
    <t>FGH</t>
  </si>
  <si>
    <t>CRIANO EXIM SRL</t>
  </si>
  <si>
    <t>ENERGOMONTAJ</t>
  </si>
  <si>
    <t>ANALIZA ULEI</t>
  </si>
  <si>
    <t>PIESE</t>
  </si>
  <si>
    <t>CARAMIDA</t>
  </si>
  <si>
    <t>PARHAN</t>
  </si>
  <si>
    <t>SARE GEMA</t>
  </si>
  <si>
    <t>ANRE</t>
  </si>
  <si>
    <t>DGV</t>
  </si>
  <si>
    <t>FEROTERRA</t>
  </si>
  <si>
    <t>LAPTE</t>
  </si>
  <si>
    <t>RER</t>
  </si>
  <si>
    <t>DAVAL SRL</t>
  </si>
  <si>
    <t>ELECTROCENTRALE</t>
  </si>
  <si>
    <t>BALAST</t>
  </si>
  <si>
    <t>AVANS GAZE NAT.NOV.2018 (OP 1641)</t>
  </si>
  <si>
    <t>SERVICII DE CONSULTANTA</t>
  </si>
  <si>
    <t>CHISINAU</t>
  </si>
  <si>
    <t>REP.MOLDOVA</t>
  </si>
  <si>
    <t>AVION</t>
  </si>
  <si>
    <t>CONSILIU DE ADMINISTRATIE</t>
  </si>
  <si>
    <t>REDEVENTA 2017 DIFERENTE RECALCULATE</t>
  </si>
  <si>
    <t>SERVICII AUDIT</t>
  </si>
  <si>
    <t>RESTITUIRE GARANTIE DE BUNA EXECUTIE</t>
  </si>
  <si>
    <t>ASISTENTA TEHNICA (COTA)</t>
  </si>
  <si>
    <t>APA SUPR.OPERATORI EC. PRODUC. EE</t>
  </si>
  <si>
    <t>PLACA BETON</t>
  </si>
  <si>
    <t>ASISTENTA TEHNICA</t>
  </si>
  <si>
    <t>MONITORIZARE GPS</t>
  </si>
  <si>
    <t>TARIF RACORDARE</t>
  </si>
  <si>
    <t>SARE TABLETE</t>
  </si>
  <si>
    <t>AVANS DEPLASARE NOV.2018</t>
  </si>
  <si>
    <t>VIRARE SOLD</t>
  </si>
  <si>
    <t xml:space="preserve">CONSTRUCTII COPACEL </t>
  </si>
  <si>
    <t>PROARCOR</t>
  </si>
  <si>
    <t>SITUATIA PLATILOR EFECTUATE PRIN BANCA IN LUNA NOIEMBRIE 2018</t>
  </si>
  <si>
    <t>GETICA</t>
  </si>
  <si>
    <t>INC-DTCI ICSI RM VALCEA</t>
  </si>
  <si>
    <t>BIR.R.DE METROL.LEG.</t>
  </si>
  <si>
    <t>ANALIZA GAZ IULIE, AUGUST, SEPTEMBRIE</t>
  </si>
  <si>
    <t>AVIZARE ACTIV MONTARE MDM</t>
  </si>
  <si>
    <t>TAXA EXAMEN TARGU MURES</t>
  </si>
  <si>
    <t>DIRECTIA CARD</t>
  </si>
  <si>
    <t>SECOM</t>
  </si>
  <si>
    <t>LUCRARI CF. CTR.NR.9889/25.07.18</t>
  </si>
  <si>
    <t>DRUMURI BIHOR</t>
  </si>
  <si>
    <t xml:space="preserve">CNTEE </t>
  </si>
  <si>
    <t>ANAF</t>
  </si>
  <si>
    <t>UP ROMANIA</t>
  </si>
  <si>
    <t>ANALIZE APE UZATE</t>
  </si>
  <si>
    <t>LUCRARI DE PAVARE</t>
  </si>
  <si>
    <t>TRANSP. EN.EL</t>
  </si>
  <si>
    <t>TARIF REGLEMENTAT-PZU</t>
  </si>
  <si>
    <t xml:space="preserve">AMENDA </t>
  </si>
  <si>
    <t>CHELT.CF. CTR.1321063/17.02.16</t>
  </si>
  <si>
    <t>TARIF REGLEMENTAT OCT.</t>
  </si>
  <si>
    <t>TICHETE DE MASA OCT.2018</t>
  </si>
  <si>
    <t>PROUTIL SRL</t>
  </si>
  <si>
    <t>FURNIZ. APA RECE PT 702</t>
  </si>
  <si>
    <t>UNIOR</t>
  </si>
  <si>
    <t>SERVICII AVOCATIALE</t>
  </si>
  <si>
    <t>CIMENT,VAR</t>
  </si>
  <si>
    <t>APLISENS</t>
  </si>
  <si>
    <t>SENZOR DE TEMPERATURA</t>
  </si>
  <si>
    <t>REP.MOTOPOMPA</t>
  </si>
  <si>
    <t>ELECTRIC VALCOR SRL</t>
  </si>
  <si>
    <t>AVANS DEPLASARE</t>
  </si>
  <si>
    <t>LUCRARI DE INLOC.CONDUCTE UZATE</t>
  </si>
  <si>
    <t>INDEMNIZATIE CA</t>
  </si>
  <si>
    <t>CONSILIUL DE ADMINISTRATIE</t>
  </si>
  <si>
    <t>RAIFFEISEN BANK</t>
  </si>
  <si>
    <t>IGNA CONSTRUCT</t>
  </si>
  <si>
    <t>COMPANY DATA SRL</t>
  </si>
  <si>
    <t>REP.GENERATOR DE CURENT</t>
  </si>
  <si>
    <t>MONITORIZARE FIRME</t>
  </si>
  <si>
    <t xml:space="preserve">LUCRARI CF CTR.11374/17.08.18    </t>
  </si>
  <si>
    <t>ORANGE</t>
  </si>
  <si>
    <t>GENERAL STAR WEST COMPANY</t>
  </si>
  <si>
    <t>VANCOL</t>
  </si>
  <si>
    <t>HELIOS SA</t>
  </si>
  <si>
    <t>ARC BRASOV</t>
  </si>
  <si>
    <t>VARF PICON HIDRAULIC</t>
  </si>
  <si>
    <t>EN.TERMICA</t>
  </si>
  <si>
    <t xml:space="preserve">REPARATII </t>
  </si>
  <si>
    <t>VERIF. METROLOGICA</t>
  </si>
  <si>
    <t>RATA 11 PRIMA DE ASIG.RCA</t>
  </si>
  <si>
    <t>TAXA TRANZACTIE OCT.</t>
  </si>
  <si>
    <t>EUDIS</t>
  </si>
  <si>
    <t>TERRAVERDE</t>
  </si>
  <si>
    <t xml:space="preserve">ISOPLUS </t>
  </si>
  <si>
    <t>MECATRON</t>
  </si>
  <si>
    <t>COMISION OCT.2018</t>
  </si>
  <si>
    <t>DESEURI</t>
  </si>
  <si>
    <t>BLUE NEON</t>
  </si>
  <si>
    <t>SOC.EL.FURNIZARE SA</t>
  </si>
  <si>
    <t>KONTEX</t>
  </si>
  <si>
    <t>RO &amp; CO INTERNATIONAL</t>
  </si>
  <si>
    <t>UPC ROMANIA</t>
  </si>
  <si>
    <t>SUBSTANTE CHIMICE</t>
  </si>
  <si>
    <t>SERVICII REPARATII</t>
  </si>
  <si>
    <t>GARANTIE DE BUNA EXECUTIE</t>
  </si>
  <si>
    <t>REINOIRE LICENTA</t>
  </si>
  <si>
    <t>ABONAMENT LUNAR</t>
  </si>
  <si>
    <t>NAPOTHERM ENGINEERING</t>
  </si>
  <si>
    <t>LUCRARI(CESIUNE IZOTEROM 100.000+SECOM 40.703,21)</t>
  </si>
  <si>
    <t>TIFOR RADU</t>
  </si>
  <si>
    <t>VALRO TRADE</t>
  </si>
  <si>
    <t>ROMEXIM DIRECT</t>
  </si>
  <si>
    <t>CARGO TRACK</t>
  </si>
  <si>
    <t>SIAD</t>
  </si>
  <si>
    <t>GENERAL ELECTRIC</t>
  </si>
  <si>
    <t>RESTITUIRE SUMA ERONATA</t>
  </si>
  <si>
    <t>TEVI</t>
  </si>
  <si>
    <t>RULMENTI</t>
  </si>
  <si>
    <t>SENZOR COMBUSTIBIL</t>
  </si>
  <si>
    <t>CHIRIE BUTELII GAZE SPECIALE</t>
  </si>
  <si>
    <t>MENTENANTA</t>
  </si>
  <si>
    <t>ELECTROTERMOMETRIA</t>
  </si>
  <si>
    <t>RAMILA WORLD TRADE</t>
  </si>
  <si>
    <t>POSTA</t>
  </si>
  <si>
    <t>INSP.DE STAT PT CONTR.CAZANELOR</t>
  </si>
  <si>
    <t>ADMIN FONDULUI PT MEDIU</t>
  </si>
  <si>
    <t>IT ISCIR</t>
  </si>
  <si>
    <t xml:space="preserve">LUBEXPERT </t>
  </si>
  <si>
    <t>RAIFFEISEN</t>
  </si>
  <si>
    <t>TONER</t>
  </si>
  <si>
    <t>REGULARIZARE SEPTEMBRIE 2018</t>
  </si>
  <si>
    <t>LUCRARI EXEC. CF CTR. 9629/24.07.18</t>
  </si>
  <si>
    <t>TARIF AUTORIZARE</t>
  </si>
  <si>
    <t>EMISII DE POLUANTI</t>
  </si>
  <si>
    <t>VERIF.AUTORIZATII SUDORI</t>
  </si>
  <si>
    <t>ULEI PT COMPRESOR GAZ</t>
  </si>
  <si>
    <t>LUCRARI EXECUTATE CF CTR.9889</t>
  </si>
  <si>
    <t>SOC.ELECTRICA FURNIZARE</t>
  </si>
  <si>
    <t>S.P.N.DIMITRIU&amp;BONCHIS</t>
  </si>
  <si>
    <t>DAVAL</t>
  </si>
  <si>
    <t>ONORARIU</t>
  </si>
  <si>
    <t>NISIP</t>
  </si>
  <si>
    <t>VESTRA INDUSTRY</t>
  </si>
  <si>
    <t xml:space="preserve">STORNO TARIF AUTORIZARE </t>
  </si>
  <si>
    <t>LEUINVEST SRL</t>
  </si>
  <si>
    <t>CONTINENTAL</t>
  </si>
  <si>
    <t>ELECTRIC VALCOR</t>
  </si>
  <si>
    <t>SPITAL CLINIC JUD.</t>
  </si>
  <si>
    <t>ELSACO</t>
  </si>
  <si>
    <t>RCS RDS</t>
  </si>
  <si>
    <t>INC-DTCI ICSI</t>
  </si>
  <si>
    <t>PROIECTARE INSTALATIE EL.</t>
  </si>
  <si>
    <t>PUBLICARE ANUNTURI</t>
  </si>
  <si>
    <t>INHIBITOR DE CRUSTA</t>
  </si>
  <si>
    <t>EN. ELECTRICA OCT.2018</t>
  </si>
  <si>
    <t>CHIRIE MIJLOACE FIXE</t>
  </si>
  <si>
    <t>EN.ELECTRICA OCT.2018</t>
  </si>
  <si>
    <t>DESEU MENAJER</t>
  </si>
  <si>
    <t>ANALIZA GAZ</t>
  </si>
  <si>
    <t>LUCRARI CF SIT.NR.2</t>
  </si>
  <si>
    <t>RAM SECURITY SERVICE</t>
  </si>
  <si>
    <t>AVANS GAZE NAT.DEC.2018 (OP 1641)</t>
  </si>
  <si>
    <t>SERVICII PAZA</t>
  </si>
  <si>
    <t>TERMOFICARE</t>
  </si>
  <si>
    <t>BILET LA ORDIN</t>
  </si>
  <si>
    <t>11-27.11.18</t>
  </si>
  <si>
    <r>
      <t xml:space="preserve">LUCRARI DE ALIM.CU EN.TERMICA </t>
    </r>
    <r>
      <rPr>
        <sz val="10"/>
        <color theme="1"/>
        <rFont val="Arial"/>
        <family val="2"/>
        <charset val="238"/>
      </rPr>
      <t>(CT.DE INVESTITII)</t>
    </r>
  </si>
  <si>
    <r>
      <t>SERV.DE ELABORARE SF</t>
    </r>
    <r>
      <rPr>
        <sz val="10"/>
        <color theme="1"/>
        <rFont val="Arial"/>
        <family val="2"/>
        <charset val="238"/>
      </rPr>
      <t>(CT.DE INVESTITII)</t>
    </r>
  </si>
  <si>
    <r>
      <t xml:space="preserve">AVIZ DE COEXIST. </t>
    </r>
    <r>
      <rPr>
        <sz val="10"/>
        <color theme="1"/>
        <rFont val="Arial"/>
        <family val="2"/>
        <charset val="238"/>
      </rPr>
      <t>(COTA DE DEZV.)</t>
    </r>
  </si>
  <si>
    <r>
      <t>PROIECTARE, ECHILIBRARE HIDRAULICA RET.SEC.</t>
    </r>
    <r>
      <rPr>
        <sz val="10"/>
        <color theme="1"/>
        <rFont val="Arial"/>
        <family val="2"/>
        <charset val="238"/>
      </rPr>
      <t>(COTA)</t>
    </r>
  </si>
  <si>
    <r>
      <t xml:space="preserve">CITITOR DE CONTOARE </t>
    </r>
    <r>
      <rPr>
        <sz val="10"/>
        <color theme="1"/>
        <rFont val="Arial"/>
        <family val="2"/>
        <charset val="238"/>
      </rPr>
      <t>(COTA DE DEZV.)</t>
    </r>
  </si>
  <si>
    <t>PLATI PRIN BANCI</t>
  </si>
  <si>
    <t>SITUATIA PLATILOR EFECTUATE PRIN CASA IN LUNA NOIEMBRIE  2018</t>
  </si>
  <si>
    <t>CHELT.GOSP.-DECONT15297/01.11.18</t>
  </si>
  <si>
    <t>CHELT.GOSP.-DECONT 15384/06.11.18</t>
  </si>
  <si>
    <t>TARGU MURES</t>
  </si>
  <si>
    <t xml:space="preserve">MAN ADRIAN </t>
  </si>
  <si>
    <t>DISPECER ENERGETIC</t>
  </si>
  <si>
    <t>RONDIER</t>
  </si>
  <si>
    <t>SECTIA TERMOMECANICA</t>
  </si>
  <si>
    <t>HALMAJAN ALEXANDRU</t>
  </si>
  <si>
    <t>DISPECERAT PRODUCTIE</t>
  </si>
  <si>
    <t>ALBA IULIA</t>
  </si>
  <si>
    <t>PRE ELECTRICA</t>
  </si>
  <si>
    <t>Situatia cheltuielilor cu deplasarile efectuate in luna NOIEMBRIE 2018</t>
  </si>
  <si>
    <t>INDEMNIZATIE CONSILIUL DE ADMINISTRATIE</t>
  </si>
  <si>
    <t>CIOBANCA ADRIAN</t>
  </si>
  <si>
    <t>DIRECTOR TEHNIC</t>
  </si>
  <si>
    <t>DIRECTIA TEHNICA</t>
  </si>
  <si>
    <t>TERMOELECTRICA SA</t>
  </si>
  <si>
    <t>NECULA STANEL IONEL</t>
  </si>
  <si>
    <t>DIRECTOR GENERAL</t>
  </si>
  <si>
    <t>DIRECTORIAT</t>
  </si>
  <si>
    <t>MDRAP BUCURESTI</t>
  </si>
  <si>
    <t>CHELT.GOSP.-DECONT 15510/08.11.18</t>
  </si>
  <si>
    <t>CAMERA DE COMERT BUC.</t>
  </si>
  <si>
    <t>USVAT MIRCEA</t>
  </si>
  <si>
    <t>MAISTRU</t>
  </si>
  <si>
    <t>CIUCLEA TEODOR</t>
  </si>
  <si>
    <t>SERES TIBOR</t>
  </si>
  <si>
    <t>ELECTRICIAN AMC</t>
  </si>
  <si>
    <t>SECTIA ELECTRICA-PRAM-AMC</t>
  </si>
  <si>
    <t>LACATUS</t>
  </si>
  <si>
    <t>CHELT.GOSP.-DECONT 16059/16.11.18</t>
  </si>
  <si>
    <t>CHELT.GOSP.-DECONT 15153/01.11.18</t>
  </si>
  <si>
    <t>CHELT.GOSP.-DECONT 15617/13.11.18</t>
  </si>
  <si>
    <t>CHELT.GOSP.-DECONT 16069/16.11.18</t>
  </si>
  <si>
    <t>CRETU DAN CRISTIAN</t>
  </si>
  <si>
    <t>DIRECTOR COMERCIAL</t>
  </si>
  <si>
    <t>TIMISOARA</t>
  </si>
  <si>
    <t>CHELT.GOSP.-DECONT 16278/21.10.18</t>
  </si>
  <si>
    <t>CHELT.GOSP.-DECONT 16563/26.11.18</t>
  </si>
  <si>
    <t>CHELT.GOSP.-DECONT 16670/27.11.18</t>
  </si>
  <si>
    <t>CHELT.GOSP.-DECONT 16961/04.12.18</t>
  </si>
  <si>
    <t>CHELT.GOSP.-DECONT 16752/28.11.18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</si>
</sst>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;@"/>
    <numFmt numFmtId="165" formatCode="_ * #,##0.00_ ;_ * \-#,##0.00_ ;_ * &quot;-&quot;??_ ;_ @_ "/>
    <numFmt numFmtId="166" formatCode="dd/mm/yy;@"/>
  </numFmts>
  <fonts count="27">
    <font>
      <sz val="11"/>
      <color theme="1"/>
      <name val="Calibri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 Black"/>
      <family val="2"/>
      <charset val="238"/>
    </font>
    <font>
      <b/>
      <sz val="11"/>
      <name val="Arial Black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>
      <alignment vertical="center"/>
    </xf>
    <xf numFmtId="0" fontId="1" fillId="0" borderId="0"/>
    <xf numFmtId="0" fontId="8" fillId="0" borderId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vertical="center" wrapText="1"/>
    </xf>
    <xf numFmtId="1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164" fontId="7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7" fillId="0" borderId="1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15" xfId="0" applyFont="1" applyBorder="1" applyAlignment="1">
      <alignment horizontal="center"/>
    </xf>
    <xf numFmtId="164" fontId="5" fillId="0" borderId="19" xfId="0" applyNumberFormat="1" applyFont="1" applyBorder="1" applyAlignment="1">
      <alignment horizontal="left"/>
    </xf>
    <xf numFmtId="4" fontId="5" fillId="0" borderId="20" xfId="2" applyNumberFormat="1" applyFont="1" applyBorder="1" applyAlignment="1">
      <alignment horizontal="right" vertical="center"/>
    </xf>
    <xf numFmtId="0" fontId="5" fillId="0" borderId="19" xfId="0" applyFont="1" applyBorder="1"/>
    <xf numFmtId="0" fontId="5" fillId="0" borderId="21" xfId="0" applyFont="1" applyBorder="1"/>
    <xf numFmtId="0" fontId="5" fillId="0" borderId="0" xfId="0" applyFont="1"/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4" fontId="0" fillId="0" borderId="5" xfId="0" applyNumberFormat="1" applyBorder="1" applyAlignment="1">
      <alignment horizontal="center"/>
    </xf>
    <xf numFmtId="2" fontId="0" fillId="0" borderId="5" xfId="0" applyNumberFormat="1" applyBorder="1"/>
    <xf numFmtId="14" fontId="0" fillId="0" borderId="5" xfId="0" applyNumberFormat="1" applyBorder="1" applyAlignment="1">
      <alignment horizontal="center" vertical="center"/>
    </xf>
    <xf numFmtId="2" fontId="3" fillId="0" borderId="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/>
    </xf>
    <xf numFmtId="14" fontId="6" fillId="0" borderId="22" xfId="0" applyNumberFormat="1" applyFont="1" applyBorder="1" applyAlignment="1">
      <alignment horizontal="left"/>
    </xf>
    <xf numFmtId="14" fontId="6" fillId="0" borderId="23" xfId="0" applyNumberFormat="1" applyFont="1" applyBorder="1" applyAlignment="1">
      <alignment horizontal="left"/>
    </xf>
    <xf numFmtId="14" fontId="6" fillId="0" borderId="24" xfId="0" applyNumberFormat="1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5" xfId="0" applyFont="1" applyBorder="1" applyAlignment="1">
      <alignment horizontal="center"/>
    </xf>
    <xf numFmtId="166" fontId="8" fillId="0" borderId="5" xfId="2" applyNumberFormat="1" applyFont="1" applyBorder="1" applyAlignment="1">
      <alignment horizontal="center" vertical="center"/>
    </xf>
    <xf numFmtId="0" fontId="13" fillId="0" borderId="5" xfId="3" applyFont="1" applyBorder="1" applyAlignment="1" applyProtection="1">
      <alignment horizontal="left" vertical="center" wrapText="1"/>
      <protection locked="0"/>
    </xf>
    <xf numFmtId="4" fontId="8" fillId="0" borderId="5" xfId="2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4" fontId="14" fillId="0" borderId="5" xfId="2" applyNumberFormat="1" applyFont="1" applyBorder="1"/>
    <xf numFmtId="0" fontId="14" fillId="0" borderId="5" xfId="2" applyFont="1" applyBorder="1" applyAlignment="1">
      <alignment vertical="center"/>
    </xf>
    <xf numFmtId="4" fontId="13" fillId="0" borderId="5" xfId="2" applyNumberFormat="1" applyFont="1" applyBorder="1" applyAlignment="1">
      <alignment horizontal="left" vertical="center"/>
    </xf>
    <xf numFmtId="4" fontId="8" fillId="0" borderId="5" xfId="2" applyNumberFormat="1" applyFont="1" applyBorder="1" applyAlignment="1">
      <alignment horizontal="left" vertical="center" wrapText="1"/>
    </xf>
    <xf numFmtId="4" fontId="14" fillId="4" borderId="5" xfId="2" applyNumberFormat="1" applyFont="1" applyFill="1" applyBorder="1"/>
    <xf numFmtId="49" fontId="14" fillId="0" borderId="5" xfId="2" applyNumberFormat="1" applyFont="1" applyBorder="1" applyAlignment="1">
      <alignment horizontal="left"/>
    </xf>
    <xf numFmtId="166" fontId="8" fillId="0" borderId="5" xfId="0" applyNumberFormat="1" applyFont="1" applyBorder="1" applyAlignment="1">
      <alignment horizontal="center"/>
    </xf>
    <xf numFmtId="0" fontId="14" fillId="0" borderId="5" xfId="2" applyFont="1" applyBorder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" fontId="14" fillId="0" borderId="5" xfId="2" applyNumberFormat="1" applyFont="1" applyBorder="1" applyAlignment="1">
      <alignment vertical="center"/>
    </xf>
    <xf numFmtId="4" fontId="14" fillId="0" borderId="5" xfId="2" applyNumberFormat="1" applyFont="1" applyBorder="1" applyAlignment="1">
      <alignment horizontal="left" vertical="center"/>
    </xf>
    <xf numFmtId="49" fontId="13" fillId="0" borderId="5" xfId="2" applyNumberFormat="1" applyFont="1" applyBorder="1" applyAlignment="1">
      <alignment horizontal="left"/>
    </xf>
    <xf numFmtId="0" fontId="14" fillId="0" borderId="25" xfId="2" applyFont="1" applyBorder="1" applyAlignment="1">
      <alignment vertical="center"/>
    </xf>
    <xf numFmtId="166" fontId="13" fillId="0" borderId="5" xfId="2" applyNumberFormat="1" applyFont="1" applyBorder="1" applyAlignment="1">
      <alignment horizontal="center" vertical="center"/>
    </xf>
    <xf numFmtId="4" fontId="13" fillId="0" borderId="5" xfId="2" applyNumberFormat="1" applyFont="1" applyBorder="1" applyAlignment="1">
      <alignment horizontal="right" vertical="center" wrapText="1"/>
    </xf>
    <xf numFmtId="4" fontId="13" fillId="0" borderId="5" xfId="2" applyNumberFormat="1" applyFont="1" applyBorder="1" applyAlignment="1">
      <alignment vertical="center" wrapText="1"/>
    </xf>
    <xf numFmtId="49" fontId="13" fillId="0" borderId="5" xfId="2" applyNumberFormat="1" applyFont="1" applyBorder="1"/>
    <xf numFmtId="0" fontId="13" fillId="0" borderId="5" xfId="2" applyFont="1" applyBorder="1" applyAlignment="1">
      <alignment horizontal="left" vertical="center"/>
    </xf>
    <xf numFmtId="4" fontId="13" fillId="0" borderId="5" xfId="2" applyNumberFormat="1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 wrapText="1"/>
    </xf>
    <xf numFmtId="166" fontId="13" fillId="0" borderId="5" xfId="0" applyNumberFormat="1" applyFont="1" applyBorder="1" applyAlignment="1">
      <alignment horizontal="center"/>
    </xf>
    <xf numFmtId="4" fontId="13" fillId="0" borderId="5" xfId="2" applyNumberFormat="1" applyFont="1" applyBorder="1"/>
    <xf numFmtId="0" fontId="13" fillId="0" borderId="5" xfId="2" applyFont="1" applyBorder="1" applyAlignment="1">
      <alignment vertical="center"/>
    </xf>
    <xf numFmtId="166" fontId="8" fillId="0" borderId="5" xfId="2" applyNumberFormat="1" applyFont="1" applyBorder="1" applyAlignment="1">
      <alignment horizontal="center"/>
    </xf>
    <xf numFmtId="0" fontId="14" fillId="4" borderId="5" xfId="2" applyFont="1" applyFill="1" applyBorder="1" applyAlignment="1">
      <alignment vertical="center"/>
    </xf>
    <xf numFmtId="0" fontId="17" fillId="0" borderId="5" xfId="0" applyFont="1" applyBorder="1"/>
    <xf numFmtId="0" fontId="18" fillId="0" borderId="5" xfId="0" applyFont="1" applyBorder="1"/>
    <xf numFmtId="2" fontId="18" fillId="0" borderId="5" xfId="0" applyNumberFormat="1" applyFont="1" applyBorder="1"/>
    <xf numFmtId="0" fontId="18" fillId="0" borderId="5" xfId="0" applyFont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6" fontId="20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left"/>
    </xf>
    <xf numFmtId="0" fontId="20" fillId="0" borderId="5" xfId="0" applyFont="1" applyBorder="1"/>
    <xf numFmtId="0" fontId="20" fillId="0" borderId="26" xfId="0" applyFont="1" applyBorder="1" applyAlignment="1">
      <alignment horizontal="center"/>
    </xf>
    <xf numFmtId="0" fontId="20" fillId="0" borderId="27" xfId="0" applyFont="1" applyBorder="1"/>
    <xf numFmtId="0" fontId="20" fillId="0" borderId="29" xfId="0" applyFont="1" applyBorder="1" applyAlignment="1">
      <alignment horizontal="left"/>
    </xf>
    <xf numFmtId="0" fontId="20" fillId="0" borderId="29" xfId="0" applyFont="1" applyBorder="1"/>
    <xf numFmtId="0" fontId="20" fillId="0" borderId="30" xfId="0" applyFont="1" applyBorder="1"/>
    <xf numFmtId="0" fontId="20" fillId="0" borderId="28" xfId="0" applyFont="1" applyBorder="1" applyAlignment="1">
      <alignment horizontal="center"/>
    </xf>
    <xf numFmtId="166" fontId="20" fillId="0" borderId="29" xfId="0" applyNumberFormat="1" applyFont="1" applyBorder="1" applyAlignment="1">
      <alignment horizontal="center"/>
    </xf>
    <xf numFmtId="14" fontId="18" fillId="0" borderId="5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65" fontId="22" fillId="0" borderId="0" xfId="1" applyFont="1" applyAlignment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2" fillId="0" borderId="0" xfId="0" applyFont="1"/>
    <xf numFmtId="2" fontId="22" fillId="0" borderId="0" xfId="0" applyNumberFormat="1" applyFont="1"/>
    <xf numFmtId="165" fontId="22" fillId="0" borderId="5" xfId="1" applyFont="1" applyBorder="1" applyAlignment="1"/>
    <xf numFmtId="0" fontId="24" fillId="0" borderId="16" xfId="0" applyFont="1" applyBorder="1" applyAlignment="1">
      <alignment horizontal="center"/>
    </xf>
    <xf numFmtId="4" fontId="16" fillId="0" borderId="0" xfId="2" applyNumberFormat="1" applyFont="1" applyAlignment="1">
      <alignment horizontal="right" vertical="center"/>
    </xf>
    <xf numFmtId="0" fontId="24" fillId="0" borderId="0" xfId="0" applyFont="1" applyAlignment="1">
      <alignment horizontal="center"/>
    </xf>
    <xf numFmtId="0" fontId="24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165" fontId="24" fillId="0" borderId="0" xfId="1" applyFont="1" applyAlignment="1"/>
    <xf numFmtId="0" fontId="24" fillId="0" borderId="5" xfId="0" applyFont="1" applyBorder="1"/>
    <xf numFmtId="165" fontId="24" fillId="0" borderId="5" xfId="1" applyFont="1" applyBorder="1" applyAlignment="1"/>
    <xf numFmtId="4" fontId="25" fillId="0" borderId="0" xfId="0" applyNumberFormat="1" applyFont="1" applyAlignment="1">
      <alignment horizontal="left"/>
    </xf>
    <xf numFmtId="0" fontId="24" fillId="0" borderId="17" xfId="0" applyFont="1" applyBorder="1" applyAlignment="1">
      <alignment horizontal="left"/>
    </xf>
    <xf numFmtId="4" fontId="24" fillId="0" borderId="17" xfId="0" applyNumberFormat="1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164" fontId="24" fillId="0" borderId="5" xfId="0" applyNumberFormat="1" applyFont="1" applyBorder="1" applyAlignment="1">
      <alignment horizontal="left"/>
    </xf>
    <xf numFmtId="4" fontId="24" fillId="0" borderId="5" xfId="0" applyNumberFormat="1" applyFont="1" applyBorder="1" applyAlignment="1">
      <alignment horizontal="left"/>
    </xf>
    <xf numFmtId="0" fontId="24" fillId="0" borderId="5" xfId="0" applyFont="1" applyBorder="1" applyAlignment="1">
      <alignment horizontal="center"/>
    </xf>
    <xf numFmtId="4" fontId="23" fillId="0" borderId="0" xfId="0" applyNumberFormat="1" applyFont="1" applyAlignment="1">
      <alignment horizontal="left"/>
    </xf>
    <xf numFmtId="14" fontId="24" fillId="2" borderId="12" xfId="0" applyNumberFormat="1" applyFont="1" applyFill="1" applyBorder="1" applyAlignment="1">
      <alignment horizontal="left"/>
    </xf>
    <xf numFmtId="14" fontId="24" fillId="2" borderId="13" xfId="0" applyNumberFormat="1" applyFont="1" applyFill="1" applyBorder="1" applyAlignment="1">
      <alignment horizontal="left"/>
    </xf>
    <xf numFmtId="14" fontId="24" fillId="2" borderId="14" xfId="0" applyNumberFormat="1" applyFont="1" applyFill="1" applyBorder="1" applyAlignment="1">
      <alignment horizontal="left"/>
    </xf>
    <xf numFmtId="14" fontId="24" fillId="2" borderId="17" xfId="0" applyNumberFormat="1" applyFont="1" applyFill="1" applyBorder="1" applyAlignment="1">
      <alignment horizontal="left"/>
    </xf>
    <xf numFmtId="14" fontId="24" fillId="2" borderId="18" xfId="0" applyNumberFormat="1" applyFont="1" applyFill="1" applyBorder="1" applyAlignment="1">
      <alignment horizontal="left"/>
    </xf>
    <xf numFmtId="0" fontId="22" fillId="0" borderId="5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4" fontId="19" fillId="2" borderId="6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_PLATI 06-31.01.2014_1" xfId="3" xr:uid="{D1B39DDE-154E-4E03-B9F3-69C839693335}"/>
    <cellStyle name="Normal_Sheet1" xfId="2" xr:uid="{00000000-0005-0000-0000-00000B000000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"/>
  <sheetViews>
    <sheetView tabSelected="1" zoomScale="110" zoomScaleNormal="110" workbookViewId="0">
      <selection activeCell="A3" sqref="A3"/>
    </sheetView>
  </sheetViews>
  <sheetFormatPr defaultColWidth="9" defaultRowHeight="15"/>
  <cols>
    <col min="1" max="1" width="9" style="40"/>
    <col min="2" max="2" width="15.140625" style="40" customWidth="1"/>
    <col min="3" max="3" width="22.28515625" style="40" customWidth="1"/>
    <col min="4" max="4" width="33" style="40" customWidth="1"/>
    <col min="5" max="5" width="58.28515625" style="40" customWidth="1"/>
    <col min="6" max="16384" width="9" style="40"/>
  </cols>
  <sheetData>
    <row r="1" spans="1:7" s="2" customFormat="1" ht="15.75">
      <c r="A1" s="17" t="s">
        <v>0</v>
      </c>
      <c r="B1" s="18"/>
      <c r="C1" s="19"/>
    </row>
    <row r="2" spans="1:7" s="2" customFormat="1" ht="15.75">
      <c r="A2" s="17" t="s">
        <v>1</v>
      </c>
      <c r="B2" s="18"/>
      <c r="C2" s="19"/>
    </row>
    <row r="3" spans="1:7" s="2" customFormat="1"/>
    <row r="4" spans="1:7" s="2" customFormat="1"/>
    <row r="5" spans="1:7" s="51" customFormat="1" ht="18">
      <c r="A5" s="50"/>
      <c r="B5" s="116" t="s">
        <v>119</v>
      </c>
      <c r="C5" s="116"/>
      <c r="D5" s="116"/>
      <c r="E5" s="116"/>
      <c r="F5" s="116"/>
      <c r="G5" s="116"/>
    </row>
    <row r="6" spans="1:7" s="2" customFormat="1">
      <c r="A6" s="21"/>
      <c r="B6" s="22"/>
      <c r="C6" s="18"/>
      <c r="D6" s="19"/>
      <c r="E6" s="19"/>
    </row>
    <row r="7" spans="1:7" s="2" customFormat="1" ht="31.5">
      <c r="A7" s="34" t="s">
        <v>2</v>
      </c>
      <c r="B7" s="35" t="s">
        <v>3</v>
      </c>
      <c r="C7" s="36" t="s">
        <v>4</v>
      </c>
      <c r="D7" s="37" t="s">
        <v>5</v>
      </c>
      <c r="E7" s="38" t="s">
        <v>6</v>
      </c>
    </row>
    <row r="8" spans="1:7" s="2" customFormat="1" ht="15.75">
      <c r="A8" s="23"/>
      <c r="B8" s="22"/>
      <c r="C8" s="24"/>
      <c r="D8" s="20"/>
      <c r="E8" s="25"/>
    </row>
    <row r="9" spans="1:7" s="2" customFormat="1" ht="16.5" thickBot="1">
      <c r="A9" s="108" t="s">
        <v>7</v>
      </c>
      <c r="B9" s="117" t="s">
        <v>8</v>
      </c>
      <c r="C9" s="118"/>
      <c r="D9" s="117"/>
      <c r="E9" s="119"/>
    </row>
    <row r="10" spans="1:7" s="6" customFormat="1" thickBot="1">
      <c r="A10" s="33">
        <v>1</v>
      </c>
      <c r="B10" s="26" t="s">
        <v>245</v>
      </c>
      <c r="C10" s="27">
        <f>64800+15098+580275+4625+674354+171758+43067+47100+433870</f>
        <v>2034947</v>
      </c>
      <c r="D10" s="28" t="s">
        <v>9</v>
      </c>
      <c r="E10" s="29" t="s">
        <v>10</v>
      </c>
    </row>
    <row r="11" spans="1:7" s="6" customFormat="1" ht="19.5">
      <c r="A11" s="32"/>
      <c r="B11" s="110" t="s">
        <v>36</v>
      </c>
      <c r="C11" s="109">
        <f>SUM(C10)</f>
        <v>2034947</v>
      </c>
      <c r="D11" s="30"/>
      <c r="E11" s="30"/>
    </row>
    <row r="12" spans="1:7" s="39" customFormat="1" ht="15.75">
      <c r="A12" s="31"/>
    </row>
    <row r="13" spans="1:7" s="2" customFormat="1" ht="15.75">
      <c r="A13" s="112" t="s">
        <v>11</v>
      </c>
      <c r="B13" s="120" t="s">
        <v>251</v>
      </c>
      <c r="C13" s="121"/>
      <c r="D13" s="120"/>
      <c r="E13" s="120"/>
    </row>
    <row r="14" spans="1:7">
      <c r="A14" s="52">
        <v>1</v>
      </c>
      <c r="B14" s="71">
        <v>43406</v>
      </c>
      <c r="C14" s="72">
        <v>181834.06</v>
      </c>
      <c r="D14" s="59" t="s">
        <v>68</v>
      </c>
      <c r="E14" s="54" t="s">
        <v>105</v>
      </c>
    </row>
    <row r="15" spans="1:7">
      <c r="A15" s="52">
        <v>2</v>
      </c>
      <c r="B15" s="71">
        <v>43406</v>
      </c>
      <c r="C15" s="73">
        <v>8806</v>
      </c>
      <c r="D15" s="56" t="s">
        <v>104</v>
      </c>
      <c r="E15" s="54" t="s">
        <v>106</v>
      </c>
    </row>
    <row r="16" spans="1:7">
      <c r="A16" s="52">
        <v>3</v>
      </c>
      <c r="B16" s="71">
        <v>43406</v>
      </c>
      <c r="C16" s="73">
        <v>740</v>
      </c>
      <c r="D16" s="74" t="s">
        <v>69</v>
      </c>
      <c r="E16" s="54" t="s">
        <v>107</v>
      </c>
    </row>
    <row r="17" spans="1:5">
      <c r="A17" s="52">
        <v>4</v>
      </c>
      <c r="B17" s="71">
        <v>43406</v>
      </c>
      <c r="C17" s="57">
        <f>286.92+163.82</f>
        <v>450.74</v>
      </c>
      <c r="D17" s="69" t="s">
        <v>70</v>
      </c>
      <c r="E17" s="58" t="s">
        <v>23</v>
      </c>
    </row>
    <row r="18" spans="1:5">
      <c r="A18" s="52">
        <v>5</v>
      </c>
      <c r="B18" s="71">
        <v>43406</v>
      </c>
      <c r="C18" s="57">
        <v>22951.64</v>
      </c>
      <c r="D18" s="69" t="s">
        <v>71</v>
      </c>
      <c r="E18" s="58" t="s">
        <v>109</v>
      </c>
    </row>
    <row r="19" spans="1:5">
      <c r="A19" s="52">
        <v>6</v>
      </c>
      <c r="B19" s="71">
        <v>43406</v>
      </c>
      <c r="C19" s="57">
        <v>2005.15</v>
      </c>
      <c r="D19" s="69" t="s">
        <v>72</v>
      </c>
      <c r="E19" s="58" t="s">
        <v>110</v>
      </c>
    </row>
    <row r="20" spans="1:5">
      <c r="A20" s="52">
        <v>7</v>
      </c>
      <c r="B20" s="71">
        <v>43406</v>
      </c>
      <c r="C20" s="57">
        <v>682.3</v>
      </c>
      <c r="D20" s="59" t="s">
        <v>15</v>
      </c>
      <c r="E20" s="58" t="s">
        <v>111</v>
      </c>
    </row>
    <row r="21" spans="1:5">
      <c r="A21" s="52">
        <v>8</v>
      </c>
      <c r="B21" s="71">
        <v>43406</v>
      </c>
      <c r="C21" s="57">
        <v>2222.16</v>
      </c>
      <c r="D21" s="75" t="s">
        <v>73</v>
      </c>
      <c r="E21" s="58" t="s">
        <v>112</v>
      </c>
    </row>
    <row r="22" spans="1:5">
      <c r="A22" s="52">
        <v>9</v>
      </c>
      <c r="B22" s="71">
        <v>43406</v>
      </c>
      <c r="C22" s="57">
        <v>2499</v>
      </c>
      <c r="D22" s="59" t="s">
        <v>74</v>
      </c>
      <c r="E22" s="58" t="s">
        <v>113</v>
      </c>
    </row>
    <row r="23" spans="1:5">
      <c r="A23" s="52">
        <v>10</v>
      </c>
      <c r="B23" s="71">
        <v>43406</v>
      </c>
      <c r="C23" s="57">
        <v>7497</v>
      </c>
      <c r="D23" s="59" t="s">
        <v>75</v>
      </c>
      <c r="E23" s="58" t="s">
        <v>114</v>
      </c>
    </row>
    <row r="24" spans="1:5">
      <c r="A24" s="52">
        <v>11</v>
      </c>
      <c r="B24" s="71">
        <v>43406</v>
      </c>
      <c r="C24" s="57">
        <v>620.52</v>
      </c>
      <c r="D24" s="59" t="s">
        <v>76</v>
      </c>
      <c r="E24" s="58" t="s">
        <v>26</v>
      </c>
    </row>
    <row r="25" spans="1:5">
      <c r="A25" s="52">
        <v>12</v>
      </c>
      <c r="B25" s="71">
        <v>43406</v>
      </c>
      <c r="C25" s="57">
        <v>250</v>
      </c>
      <c r="D25" s="76" t="s">
        <v>18</v>
      </c>
      <c r="E25" s="58" t="s">
        <v>115</v>
      </c>
    </row>
    <row r="26" spans="1:5">
      <c r="A26" s="52">
        <v>13</v>
      </c>
      <c r="B26" s="71">
        <v>43406</v>
      </c>
      <c r="C26" s="57">
        <v>200</v>
      </c>
      <c r="D26" s="76" t="s">
        <v>14</v>
      </c>
      <c r="E26" s="58" t="s">
        <v>116</v>
      </c>
    </row>
    <row r="27" spans="1:5">
      <c r="A27" s="52">
        <v>14</v>
      </c>
      <c r="B27" s="71">
        <v>43406</v>
      </c>
      <c r="C27" s="73">
        <f>43405.74+282238.78</f>
        <v>325644.52</v>
      </c>
      <c r="D27" s="76" t="s">
        <v>120</v>
      </c>
      <c r="E27" s="77" t="s">
        <v>26</v>
      </c>
    </row>
    <row r="28" spans="1:5">
      <c r="A28" s="52">
        <v>15</v>
      </c>
      <c r="B28" s="71">
        <v>43406</v>
      </c>
      <c r="C28" s="61">
        <v>3000</v>
      </c>
      <c r="D28" s="62" t="s">
        <v>126</v>
      </c>
      <c r="E28" s="58" t="s">
        <v>125</v>
      </c>
    </row>
    <row r="29" spans="1:5">
      <c r="A29" s="52">
        <v>16</v>
      </c>
      <c r="B29" s="71">
        <v>43406</v>
      </c>
      <c r="C29" s="57">
        <v>11781</v>
      </c>
      <c r="D29" s="62" t="s">
        <v>121</v>
      </c>
      <c r="E29" s="58" t="s">
        <v>123</v>
      </c>
    </row>
    <row r="30" spans="1:5">
      <c r="A30" s="52">
        <v>17</v>
      </c>
      <c r="B30" s="71">
        <v>43406</v>
      </c>
      <c r="C30" s="57">
        <v>4575.28</v>
      </c>
      <c r="D30" s="62" t="s">
        <v>122</v>
      </c>
      <c r="E30" s="58" t="s">
        <v>124</v>
      </c>
    </row>
    <row r="31" spans="1:5">
      <c r="A31" s="52">
        <v>18</v>
      </c>
      <c r="B31" s="78">
        <v>43409</v>
      </c>
      <c r="C31" s="57">
        <v>141850.23999999999</v>
      </c>
      <c r="D31" s="62" t="s">
        <v>85</v>
      </c>
      <c r="E31" s="58" t="s">
        <v>128</v>
      </c>
    </row>
    <row r="32" spans="1:5">
      <c r="A32" s="52">
        <v>19</v>
      </c>
      <c r="B32" s="78">
        <v>43409</v>
      </c>
      <c r="C32" s="57">
        <v>66301.94</v>
      </c>
      <c r="D32" s="62" t="s">
        <v>127</v>
      </c>
      <c r="E32" s="58" t="s">
        <v>128</v>
      </c>
    </row>
    <row r="33" spans="1:5">
      <c r="A33" s="52">
        <v>20</v>
      </c>
      <c r="B33" s="78">
        <v>43410</v>
      </c>
      <c r="C33" s="57">
        <v>2500000</v>
      </c>
      <c r="D33" s="62" t="s">
        <v>16</v>
      </c>
      <c r="E33" s="58" t="s">
        <v>99</v>
      </c>
    </row>
    <row r="34" spans="1:5">
      <c r="A34" s="52">
        <v>21</v>
      </c>
      <c r="B34" s="78">
        <v>43410</v>
      </c>
      <c r="C34" s="57">
        <f>658.18+498.55+291.94</f>
        <v>1448.67</v>
      </c>
      <c r="D34" s="62" t="s">
        <v>35</v>
      </c>
      <c r="E34" s="58" t="s">
        <v>12</v>
      </c>
    </row>
    <row r="35" spans="1:5">
      <c r="A35" s="52">
        <v>22</v>
      </c>
      <c r="B35" s="78">
        <v>43410</v>
      </c>
      <c r="C35" s="57">
        <v>119</v>
      </c>
      <c r="D35" s="62" t="s">
        <v>75</v>
      </c>
      <c r="E35" s="58" t="s">
        <v>133</v>
      </c>
    </row>
    <row r="36" spans="1:5">
      <c r="A36" s="52">
        <v>23</v>
      </c>
      <c r="B36" s="78">
        <v>43410</v>
      </c>
      <c r="C36" s="57">
        <v>19590.36</v>
      </c>
      <c r="D36" s="62" t="s">
        <v>129</v>
      </c>
      <c r="E36" s="58" t="s">
        <v>134</v>
      </c>
    </row>
    <row r="37" spans="1:5">
      <c r="A37" s="52">
        <v>24</v>
      </c>
      <c r="B37" s="78">
        <v>43410</v>
      </c>
      <c r="C37" s="57">
        <v>15898.59</v>
      </c>
      <c r="D37" s="62" t="s">
        <v>130</v>
      </c>
      <c r="E37" s="58" t="s">
        <v>135</v>
      </c>
    </row>
    <row r="38" spans="1:5">
      <c r="A38" s="52">
        <v>25</v>
      </c>
      <c r="B38" s="78">
        <v>43410</v>
      </c>
      <c r="C38" s="57">
        <v>1981.3</v>
      </c>
      <c r="D38" s="62" t="s">
        <v>68</v>
      </c>
      <c r="E38" s="64" t="s">
        <v>136</v>
      </c>
    </row>
    <row r="39" spans="1:5">
      <c r="A39" s="52">
        <v>26</v>
      </c>
      <c r="B39" s="78">
        <v>43410</v>
      </c>
      <c r="C39" s="57">
        <v>500</v>
      </c>
      <c r="D39" s="62" t="s">
        <v>131</v>
      </c>
      <c r="E39" s="64" t="s">
        <v>137</v>
      </c>
    </row>
    <row r="40" spans="1:5">
      <c r="A40" s="52">
        <v>27</v>
      </c>
      <c r="B40" s="78">
        <v>43410</v>
      </c>
      <c r="C40" s="65">
        <v>120.02</v>
      </c>
      <c r="D40" s="62" t="s">
        <v>20</v>
      </c>
      <c r="E40" s="58" t="s">
        <v>138</v>
      </c>
    </row>
    <row r="41" spans="1:5">
      <c r="A41" s="52">
        <v>28</v>
      </c>
      <c r="B41" s="78">
        <v>43410</v>
      </c>
      <c r="C41" s="65">
        <v>634.66</v>
      </c>
      <c r="D41" s="62" t="s">
        <v>68</v>
      </c>
      <c r="E41" s="58" t="s">
        <v>139</v>
      </c>
    </row>
    <row r="42" spans="1:5">
      <c r="A42" s="52">
        <v>29</v>
      </c>
      <c r="B42" s="78">
        <v>43410</v>
      </c>
      <c r="C42" s="65">
        <v>164033.22</v>
      </c>
      <c r="D42" s="62" t="s">
        <v>132</v>
      </c>
      <c r="E42" s="58" t="s">
        <v>140</v>
      </c>
    </row>
    <row r="43" spans="1:5">
      <c r="A43" s="52">
        <v>30</v>
      </c>
      <c r="B43" s="78">
        <v>43412</v>
      </c>
      <c r="C43" s="57">
        <v>876.87</v>
      </c>
      <c r="D43" s="62" t="s">
        <v>39</v>
      </c>
      <c r="E43" s="58" t="s">
        <v>142</v>
      </c>
    </row>
    <row r="44" spans="1:5">
      <c r="A44" s="52">
        <v>31</v>
      </c>
      <c r="B44" s="78">
        <v>43412</v>
      </c>
      <c r="C44" s="57">
        <v>663.07</v>
      </c>
      <c r="D44" s="62" t="s">
        <v>17</v>
      </c>
      <c r="E44" s="58" t="s">
        <v>25</v>
      </c>
    </row>
    <row r="45" spans="1:5">
      <c r="A45" s="52">
        <v>32</v>
      </c>
      <c r="B45" s="78">
        <v>43412</v>
      </c>
      <c r="C45" s="57">
        <v>690.2</v>
      </c>
      <c r="D45" s="62" t="s">
        <v>141</v>
      </c>
      <c r="E45" s="58" t="s">
        <v>12</v>
      </c>
    </row>
    <row r="46" spans="1:5">
      <c r="A46" s="52">
        <v>33</v>
      </c>
      <c r="B46" s="78">
        <v>43412</v>
      </c>
      <c r="C46" s="57">
        <v>11096.04</v>
      </c>
      <c r="D46" s="62" t="s">
        <v>20</v>
      </c>
      <c r="E46" s="58" t="s">
        <v>144</v>
      </c>
    </row>
    <row r="47" spans="1:5">
      <c r="A47" s="52">
        <v>34</v>
      </c>
      <c r="B47" s="78">
        <v>43412</v>
      </c>
      <c r="C47" s="57">
        <v>15618.63</v>
      </c>
      <c r="D47" s="62" t="s">
        <v>143</v>
      </c>
      <c r="E47" s="58" t="s">
        <v>12</v>
      </c>
    </row>
    <row r="48" spans="1:5">
      <c r="A48" s="52">
        <v>35</v>
      </c>
      <c r="B48" s="78">
        <v>43412</v>
      </c>
      <c r="C48" s="57">
        <f>733.76+4460.84</f>
        <v>5194.6000000000004</v>
      </c>
      <c r="D48" s="62" t="s">
        <v>24</v>
      </c>
      <c r="E48" s="58" t="s">
        <v>145</v>
      </c>
    </row>
    <row r="49" spans="1:5">
      <c r="A49" s="52">
        <v>36</v>
      </c>
      <c r="B49" s="78">
        <v>43412</v>
      </c>
      <c r="C49" s="57">
        <v>8472.7999999999993</v>
      </c>
      <c r="D49" s="62" t="s">
        <v>146</v>
      </c>
      <c r="E49" s="58" t="s">
        <v>147</v>
      </c>
    </row>
    <row r="50" spans="1:5">
      <c r="A50" s="52">
        <v>37</v>
      </c>
      <c r="B50" s="78">
        <v>43412</v>
      </c>
      <c r="C50" s="57">
        <f>204.56+327.66+369.28+286.92+122.2</f>
        <v>1310.6200000000001</v>
      </c>
      <c r="D50" s="62" t="s">
        <v>34</v>
      </c>
      <c r="E50" s="58" t="s">
        <v>23</v>
      </c>
    </row>
    <row r="51" spans="1:5">
      <c r="A51" s="52">
        <v>38</v>
      </c>
      <c r="B51" s="78">
        <v>43412</v>
      </c>
      <c r="C51" s="57">
        <v>767.55</v>
      </c>
      <c r="D51" s="62" t="s">
        <v>84</v>
      </c>
      <c r="E51" s="58" t="s">
        <v>148</v>
      </c>
    </row>
    <row r="52" spans="1:5">
      <c r="A52" s="52">
        <v>39</v>
      </c>
      <c r="B52" s="78">
        <v>43412</v>
      </c>
      <c r="C52" s="57">
        <v>19958</v>
      </c>
      <c r="D52" s="62" t="s">
        <v>126</v>
      </c>
      <c r="E52" s="58" t="s">
        <v>150</v>
      </c>
    </row>
    <row r="53" spans="1:5">
      <c r="A53" s="52">
        <v>40</v>
      </c>
      <c r="B53" s="78">
        <v>43412</v>
      </c>
      <c r="C53" s="57">
        <f>22081.58+37850.21</f>
        <v>59931.79</v>
      </c>
      <c r="D53" s="62" t="s">
        <v>13</v>
      </c>
      <c r="E53" s="58" t="s">
        <v>12</v>
      </c>
    </row>
    <row r="54" spans="1:5">
      <c r="A54" s="52">
        <v>41</v>
      </c>
      <c r="B54" s="78">
        <v>43412</v>
      </c>
      <c r="C54" s="57">
        <f>61815.72+42639.92</f>
        <v>104455.64</v>
      </c>
      <c r="D54" s="62" t="s">
        <v>79</v>
      </c>
      <c r="E54" s="58" t="s">
        <v>151</v>
      </c>
    </row>
    <row r="55" spans="1:5">
      <c r="A55" s="52">
        <v>42</v>
      </c>
      <c r="B55" s="78">
        <v>43412</v>
      </c>
      <c r="C55" s="57">
        <v>8575.2199999999993</v>
      </c>
      <c r="D55" s="62" t="s">
        <v>149</v>
      </c>
      <c r="E55" s="58" t="s">
        <v>12</v>
      </c>
    </row>
    <row r="56" spans="1:5">
      <c r="A56" s="52">
        <v>43</v>
      </c>
      <c r="B56" s="78">
        <v>43412</v>
      </c>
      <c r="C56" s="57">
        <v>700</v>
      </c>
      <c r="D56" s="62" t="s">
        <v>153</v>
      </c>
      <c r="E56" s="58" t="s">
        <v>152</v>
      </c>
    </row>
    <row r="57" spans="1:5">
      <c r="A57" s="52">
        <v>44</v>
      </c>
      <c r="B57" s="78">
        <v>43413</v>
      </c>
      <c r="C57" s="57">
        <v>2500000</v>
      </c>
      <c r="D57" s="62" t="s">
        <v>16</v>
      </c>
      <c r="E57" s="58" t="s">
        <v>99</v>
      </c>
    </row>
    <row r="58" spans="1:5">
      <c r="A58" s="52">
        <v>45</v>
      </c>
      <c r="B58" s="78">
        <v>43413</v>
      </c>
      <c r="C58" s="65">
        <v>8500000</v>
      </c>
      <c r="D58" s="66" t="s">
        <v>154</v>
      </c>
      <c r="E58" s="58" t="s">
        <v>116</v>
      </c>
    </row>
    <row r="59" spans="1:5">
      <c r="A59" s="52">
        <v>46</v>
      </c>
      <c r="B59" s="71">
        <v>43416</v>
      </c>
      <c r="C59" s="57">
        <v>307.02</v>
      </c>
      <c r="D59" s="62" t="s">
        <v>84</v>
      </c>
      <c r="E59" s="58" t="s">
        <v>157</v>
      </c>
    </row>
    <row r="60" spans="1:5">
      <c r="A60" s="52">
        <v>47</v>
      </c>
      <c r="B60" s="71">
        <v>43416</v>
      </c>
      <c r="C60" s="79">
        <v>296799.32</v>
      </c>
      <c r="D60" s="69" t="s">
        <v>155</v>
      </c>
      <c r="E60" s="80" t="s">
        <v>159</v>
      </c>
    </row>
    <row r="61" spans="1:5">
      <c r="A61" s="52">
        <v>48</v>
      </c>
      <c r="B61" s="71">
        <v>43416</v>
      </c>
      <c r="C61" s="79">
        <v>297.5</v>
      </c>
      <c r="D61" s="69" t="s">
        <v>156</v>
      </c>
      <c r="E61" s="80" t="s">
        <v>158</v>
      </c>
    </row>
    <row r="62" spans="1:5">
      <c r="A62" s="52">
        <v>49</v>
      </c>
      <c r="B62" s="71">
        <v>43416</v>
      </c>
      <c r="C62" s="57">
        <v>1649.6</v>
      </c>
      <c r="D62" s="62" t="s">
        <v>96</v>
      </c>
      <c r="E62" s="58" t="s">
        <v>98</v>
      </c>
    </row>
    <row r="63" spans="1:5">
      <c r="A63" s="52">
        <v>50</v>
      </c>
      <c r="B63" s="71">
        <v>43418</v>
      </c>
      <c r="C63" s="73">
        <v>3537.42</v>
      </c>
      <c r="D63" s="76" t="s">
        <v>160</v>
      </c>
      <c r="E63" s="77" t="s">
        <v>82</v>
      </c>
    </row>
    <row r="64" spans="1:5">
      <c r="A64" s="52">
        <v>51</v>
      </c>
      <c r="B64" s="71">
        <v>43418</v>
      </c>
      <c r="C64" s="57">
        <v>10096.56</v>
      </c>
      <c r="D64" s="62" t="s">
        <v>89</v>
      </c>
      <c r="E64" s="58" t="s">
        <v>90</v>
      </c>
    </row>
    <row r="65" spans="1:5">
      <c r="A65" s="52">
        <v>52</v>
      </c>
      <c r="B65" s="71">
        <v>43418</v>
      </c>
      <c r="C65" s="57">
        <f>162.67+833.03</f>
        <v>995.69999999999993</v>
      </c>
      <c r="D65" s="62" t="s">
        <v>18</v>
      </c>
      <c r="E65" s="58" t="s">
        <v>82</v>
      </c>
    </row>
    <row r="66" spans="1:5">
      <c r="A66" s="52">
        <v>53</v>
      </c>
      <c r="B66" s="71">
        <v>43418</v>
      </c>
      <c r="C66" s="57">
        <v>979.82</v>
      </c>
      <c r="D66" s="62" t="s">
        <v>161</v>
      </c>
      <c r="E66" s="58" t="s">
        <v>165</v>
      </c>
    </row>
    <row r="67" spans="1:5">
      <c r="A67" s="52">
        <v>54</v>
      </c>
      <c r="B67" s="71">
        <v>43418</v>
      </c>
      <c r="C67" s="67">
        <f>432585.96-1391.06</f>
        <v>431194.9</v>
      </c>
      <c r="D67" s="68" t="s">
        <v>39</v>
      </c>
      <c r="E67" s="58" t="s">
        <v>81</v>
      </c>
    </row>
    <row r="68" spans="1:5">
      <c r="A68" s="52">
        <v>55</v>
      </c>
      <c r="B68" s="71">
        <v>43418</v>
      </c>
      <c r="C68" s="67">
        <f>42808.44+73319.62+1228.44+5570.39</f>
        <v>122926.89</v>
      </c>
      <c r="D68" s="59" t="s">
        <v>21</v>
      </c>
      <c r="E68" s="58" t="s">
        <v>166</v>
      </c>
    </row>
    <row r="69" spans="1:5">
      <c r="A69" s="52">
        <v>56</v>
      </c>
      <c r="B69" s="71">
        <v>43418</v>
      </c>
      <c r="C69" s="67">
        <v>999.53</v>
      </c>
      <c r="D69" s="68" t="s">
        <v>19</v>
      </c>
      <c r="E69" s="58" t="s">
        <v>94</v>
      </c>
    </row>
    <row r="70" spans="1:5">
      <c r="A70" s="52">
        <v>57</v>
      </c>
      <c r="B70" s="71">
        <v>43418</v>
      </c>
      <c r="C70" s="67">
        <v>1324.04</v>
      </c>
      <c r="D70" s="68" t="s">
        <v>162</v>
      </c>
      <c r="E70" s="58" t="s">
        <v>167</v>
      </c>
    </row>
    <row r="71" spans="1:5">
      <c r="A71" s="52">
        <v>58</v>
      </c>
      <c r="B71" s="71">
        <v>43418</v>
      </c>
      <c r="C71" s="67">
        <f>3505.39</f>
        <v>3505.39</v>
      </c>
      <c r="D71" s="68" t="s">
        <v>163</v>
      </c>
      <c r="E71" s="58" t="s">
        <v>88</v>
      </c>
    </row>
    <row r="72" spans="1:5">
      <c r="A72" s="52">
        <v>59</v>
      </c>
      <c r="B72" s="71">
        <v>43418</v>
      </c>
      <c r="C72" s="57">
        <v>1633.99</v>
      </c>
      <c r="D72" s="62" t="s">
        <v>17</v>
      </c>
      <c r="E72" s="58" t="s">
        <v>25</v>
      </c>
    </row>
    <row r="73" spans="1:5">
      <c r="A73" s="52">
        <v>60</v>
      </c>
      <c r="B73" s="71">
        <v>43418</v>
      </c>
      <c r="C73" s="67">
        <v>714</v>
      </c>
      <c r="D73" s="68" t="s">
        <v>164</v>
      </c>
      <c r="E73" s="58" t="s">
        <v>168</v>
      </c>
    </row>
    <row r="74" spans="1:5">
      <c r="A74" s="52">
        <v>61</v>
      </c>
      <c r="B74" s="71">
        <v>43418</v>
      </c>
      <c r="C74" s="67">
        <f>357+298+964+85+182+19+224+788+58+66+110+19+91</f>
        <v>3261</v>
      </c>
      <c r="D74" s="68" t="s">
        <v>22</v>
      </c>
      <c r="E74" s="58" t="s">
        <v>169</v>
      </c>
    </row>
    <row r="75" spans="1:5">
      <c r="A75" s="52">
        <v>62</v>
      </c>
      <c r="B75" s="71">
        <v>43418</v>
      </c>
      <c r="C75" s="67">
        <v>21.6</v>
      </c>
      <c r="D75" s="68" t="s">
        <v>71</v>
      </c>
      <c r="E75" s="58" t="s">
        <v>170</v>
      </c>
    </row>
    <row r="76" spans="1:5">
      <c r="A76" s="52">
        <v>63</v>
      </c>
      <c r="B76" s="71">
        <v>43418</v>
      </c>
      <c r="C76" s="57">
        <v>3100000</v>
      </c>
      <c r="D76" s="69" t="s">
        <v>85</v>
      </c>
      <c r="E76" s="58" t="s">
        <v>99</v>
      </c>
    </row>
    <row r="77" spans="1:5">
      <c r="A77" s="52">
        <v>64</v>
      </c>
      <c r="B77" s="71">
        <v>43420</v>
      </c>
      <c r="C77" s="67">
        <v>12397.42</v>
      </c>
      <c r="D77" s="68" t="s">
        <v>171</v>
      </c>
      <c r="E77" s="58" t="s">
        <v>12</v>
      </c>
    </row>
    <row r="78" spans="1:5">
      <c r="A78" s="52">
        <v>65</v>
      </c>
      <c r="B78" s="71">
        <v>43420</v>
      </c>
      <c r="C78" s="67">
        <f>286.92+491.48+327.66+286.92+450.75+613.68+286.92+123.09</f>
        <v>2867.4200000000005</v>
      </c>
      <c r="D78" s="68" t="s">
        <v>34</v>
      </c>
      <c r="E78" s="58" t="s">
        <v>23</v>
      </c>
    </row>
    <row r="79" spans="1:5">
      <c r="A79" s="52">
        <v>66</v>
      </c>
      <c r="B79" s="71">
        <v>43420</v>
      </c>
      <c r="C79" s="57">
        <v>132684.1</v>
      </c>
      <c r="D79" s="62" t="s">
        <v>79</v>
      </c>
      <c r="E79" s="58" t="s">
        <v>151</v>
      </c>
    </row>
    <row r="80" spans="1:5">
      <c r="A80" s="52">
        <v>67</v>
      </c>
      <c r="B80" s="71">
        <v>43420</v>
      </c>
      <c r="C80" s="57">
        <v>1127.6400000000001</v>
      </c>
      <c r="D80" s="62" t="s">
        <v>172</v>
      </c>
      <c r="E80" s="58" t="s">
        <v>86</v>
      </c>
    </row>
    <row r="81" spans="1:5">
      <c r="A81" s="52">
        <v>68</v>
      </c>
      <c r="B81" s="71">
        <v>43420</v>
      </c>
      <c r="C81" s="57">
        <v>574.57000000000005</v>
      </c>
      <c r="D81" s="62" t="s">
        <v>70</v>
      </c>
      <c r="E81" s="58" t="s">
        <v>175</v>
      </c>
    </row>
    <row r="82" spans="1:5">
      <c r="A82" s="52">
        <v>69</v>
      </c>
      <c r="B82" s="71">
        <v>43420</v>
      </c>
      <c r="C82" s="57">
        <v>6682.87</v>
      </c>
      <c r="D82" s="62" t="s">
        <v>78</v>
      </c>
      <c r="E82" s="58" t="s">
        <v>176</v>
      </c>
    </row>
    <row r="83" spans="1:5">
      <c r="A83" s="52">
        <v>70</v>
      </c>
      <c r="B83" s="71">
        <v>43420</v>
      </c>
      <c r="C83" s="57">
        <f>4602.85-302.7</f>
        <v>4300.1500000000005</v>
      </c>
      <c r="D83" s="62" t="s">
        <v>173</v>
      </c>
      <c r="E83" s="58" t="s">
        <v>12</v>
      </c>
    </row>
    <row r="84" spans="1:5">
      <c r="A84" s="52">
        <v>71</v>
      </c>
      <c r="B84" s="71">
        <v>43423</v>
      </c>
      <c r="C84" s="57">
        <v>11923.8</v>
      </c>
      <c r="D84" s="62" t="s">
        <v>177</v>
      </c>
      <c r="E84" s="58" t="s">
        <v>182</v>
      </c>
    </row>
    <row r="85" spans="1:5">
      <c r="A85" s="52">
        <v>72</v>
      </c>
      <c r="B85" s="71">
        <v>43423</v>
      </c>
      <c r="C85" s="57">
        <v>1452.37</v>
      </c>
      <c r="D85" s="62" t="s">
        <v>178</v>
      </c>
      <c r="E85" s="58" t="s">
        <v>32</v>
      </c>
    </row>
    <row r="86" spans="1:5">
      <c r="A86" s="52">
        <v>73</v>
      </c>
      <c r="B86" s="71">
        <v>43423</v>
      </c>
      <c r="C86" s="57">
        <v>8210.19</v>
      </c>
      <c r="D86" s="62" t="s">
        <v>179</v>
      </c>
      <c r="E86" s="58" t="s">
        <v>183</v>
      </c>
    </row>
    <row r="87" spans="1:5">
      <c r="A87" s="52">
        <v>74</v>
      </c>
      <c r="B87" s="71">
        <v>43423</v>
      </c>
      <c r="C87" s="57">
        <v>1700</v>
      </c>
      <c r="D87" s="62" t="s">
        <v>174</v>
      </c>
      <c r="E87" s="58" t="s">
        <v>184</v>
      </c>
    </row>
    <row r="88" spans="1:5">
      <c r="A88" s="52">
        <v>75</v>
      </c>
      <c r="B88" s="71">
        <v>43423</v>
      </c>
      <c r="C88" s="57">
        <v>6188</v>
      </c>
      <c r="D88" s="62" t="s">
        <v>180</v>
      </c>
      <c r="E88" s="58" t="s">
        <v>185</v>
      </c>
    </row>
    <row r="89" spans="1:5">
      <c r="A89" s="52">
        <v>76</v>
      </c>
      <c r="B89" s="71">
        <v>43423</v>
      </c>
      <c r="C89" s="57">
        <v>310.69</v>
      </c>
      <c r="D89" s="62" t="s">
        <v>181</v>
      </c>
      <c r="E89" s="58" t="s">
        <v>186</v>
      </c>
    </row>
    <row r="90" spans="1:5">
      <c r="A90" s="52">
        <v>77</v>
      </c>
      <c r="B90" s="71">
        <v>43423</v>
      </c>
      <c r="C90" s="57">
        <v>3000000</v>
      </c>
      <c r="D90" s="62" t="s">
        <v>16</v>
      </c>
      <c r="E90" s="58" t="s">
        <v>99</v>
      </c>
    </row>
    <row r="91" spans="1:5">
      <c r="A91" s="52">
        <v>78</v>
      </c>
      <c r="B91" s="71">
        <v>43423</v>
      </c>
      <c r="C91" s="57">
        <v>2000</v>
      </c>
      <c r="D91" s="62" t="s">
        <v>187</v>
      </c>
      <c r="E91" s="58" t="s">
        <v>107</v>
      </c>
    </row>
    <row r="92" spans="1:5">
      <c r="A92" s="52">
        <v>79</v>
      </c>
      <c r="B92" s="71">
        <v>43423</v>
      </c>
      <c r="C92" s="57">
        <v>140703.21</v>
      </c>
      <c r="D92" s="62" t="s">
        <v>85</v>
      </c>
      <c r="E92" s="58" t="s">
        <v>188</v>
      </c>
    </row>
    <row r="93" spans="1:5">
      <c r="A93" s="52">
        <v>80</v>
      </c>
      <c r="B93" s="78">
        <v>43426</v>
      </c>
      <c r="C93" s="57">
        <v>26139.599999999999</v>
      </c>
      <c r="D93" s="62" t="s">
        <v>189</v>
      </c>
      <c r="E93" s="58" t="s">
        <v>195</v>
      </c>
    </row>
    <row r="94" spans="1:5">
      <c r="A94" s="52">
        <v>81</v>
      </c>
      <c r="B94" s="78">
        <v>43426</v>
      </c>
      <c r="C94" s="67">
        <f>1649.35+1279.85</f>
        <v>2929.2</v>
      </c>
      <c r="D94" s="68" t="s">
        <v>17</v>
      </c>
      <c r="E94" s="58" t="s">
        <v>25</v>
      </c>
    </row>
    <row r="95" spans="1:5">
      <c r="A95" s="52">
        <v>82</v>
      </c>
      <c r="B95" s="78">
        <v>43426</v>
      </c>
      <c r="C95" s="67">
        <v>103107.15</v>
      </c>
      <c r="D95" s="68" t="s">
        <v>190</v>
      </c>
      <c r="E95" s="58" t="s">
        <v>196</v>
      </c>
    </row>
    <row r="96" spans="1:5">
      <c r="A96" s="52">
        <v>83</v>
      </c>
      <c r="B96" s="78">
        <v>43426</v>
      </c>
      <c r="C96" s="67">
        <v>1252.96</v>
      </c>
      <c r="D96" s="68" t="s">
        <v>191</v>
      </c>
      <c r="E96" s="58" t="s">
        <v>197</v>
      </c>
    </row>
    <row r="97" spans="1:5">
      <c r="A97" s="52">
        <v>84</v>
      </c>
      <c r="B97" s="78">
        <v>43426</v>
      </c>
      <c r="C97" s="67">
        <v>944.11</v>
      </c>
      <c r="D97" s="68" t="s">
        <v>192</v>
      </c>
      <c r="E97" s="58" t="s">
        <v>198</v>
      </c>
    </row>
    <row r="98" spans="1:5">
      <c r="A98" s="52">
        <v>85</v>
      </c>
      <c r="B98" s="78">
        <v>43426</v>
      </c>
      <c r="C98" s="67">
        <v>1441.09</v>
      </c>
      <c r="D98" s="68" t="s">
        <v>193</v>
      </c>
      <c r="E98" s="58" t="s">
        <v>199</v>
      </c>
    </row>
    <row r="99" spans="1:5">
      <c r="A99" s="52">
        <v>86</v>
      </c>
      <c r="B99" s="78">
        <v>43426</v>
      </c>
      <c r="C99" s="67">
        <v>665223.06999999995</v>
      </c>
      <c r="D99" s="68" t="s">
        <v>194</v>
      </c>
      <c r="E99" s="58" t="s">
        <v>200</v>
      </c>
    </row>
    <row r="100" spans="1:5">
      <c r="A100" s="52">
        <v>87</v>
      </c>
      <c r="B100" s="78">
        <v>43426</v>
      </c>
      <c r="C100" s="67">
        <v>4505</v>
      </c>
      <c r="D100" s="68" t="s">
        <v>201</v>
      </c>
      <c r="E100" s="58" t="s">
        <v>12</v>
      </c>
    </row>
    <row r="101" spans="1:5">
      <c r="A101" s="52">
        <v>88</v>
      </c>
      <c r="B101" s="78">
        <v>43427</v>
      </c>
      <c r="C101" s="67">
        <f>27644.89+8144.36</f>
        <v>35789.25</v>
      </c>
      <c r="D101" s="68" t="s">
        <v>171</v>
      </c>
      <c r="E101" s="58" t="s">
        <v>12</v>
      </c>
    </row>
    <row r="102" spans="1:5">
      <c r="A102" s="52">
        <v>89</v>
      </c>
      <c r="B102" s="78">
        <v>43427</v>
      </c>
      <c r="C102" s="67">
        <f>528.36+11931.26+38.08</f>
        <v>12497.7</v>
      </c>
      <c r="D102" s="68" t="s">
        <v>202</v>
      </c>
      <c r="E102" s="58" t="s">
        <v>209</v>
      </c>
    </row>
    <row r="103" spans="1:5">
      <c r="A103" s="52">
        <v>90</v>
      </c>
      <c r="B103" s="78">
        <v>43427</v>
      </c>
      <c r="C103" s="67">
        <f>450.75+81.47+327.66+286.92+81.47+696.04+491.48</f>
        <v>2415.79</v>
      </c>
      <c r="D103" s="68" t="s">
        <v>34</v>
      </c>
      <c r="E103" s="58" t="s">
        <v>23</v>
      </c>
    </row>
    <row r="104" spans="1:5">
      <c r="A104" s="52">
        <v>91</v>
      </c>
      <c r="B104" s="78">
        <v>43427</v>
      </c>
      <c r="C104" s="67">
        <v>101284.27</v>
      </c>
      <c r="D104" s="68" t="s">
        <v>16</v>
      </c>
      <c r="E104" s="58" t="s">
        <v>210</v>
      </c>
    </row>
    <row r="105" spans="1:5">
      <c r="A105" s="52">
        <v>92</v>
      </c>
      <c r="B105" s="78">
        <v>43427</v>
      </c>
      <c r="C105" s="67">
        <v>5763.3</v>
      </c>
      <c r="D105" s="68" t="s">
        <v>203</v>
      </c>
      <c r="E105" s="58" t="s">
        <v>27</v>
      </c>
    </row>
    <row r="106" spans="1:5">
      <c r="A106" s="52">
        <v>93</v>
      </c>
      <c r="B106" s="78">
        <v>43427</v>
      </c>
      <c r="C106" s="67">
        <v>83050.7</v>
      </c>
      <c r="D106" s="68" t="s">
        <v>155</v>
      </c>
      <c r="E106" s="58" t="s">
        <v>211</v>
      </c>
    </row>
    <row r="107" spans="1:5">
      <c r="A107" s="52">
        <v>94</v>
      </c>
      <c r="B107" s="78">
        <v>43427</v>
      </c>
      <c r="C107" s="67">
        <v>8000</v>
      </c>
      <c r="D107" s="68" t="s">
        <v>204</v>
      </c>
      <c r="E107" s="58" t="s">
        <v>212</v>
      </c>
    </row>
    <row r="108" spans="1:5">
      <c r="A108" s="52">
        <v>95</v>
      </c>
      <c r="B108" s="78">
        <v>43427</v>
      </c>
      <c r="C108" s="67">
        <v>177</v>
      </c>
      <c r="D108" s="68" t="s">
        <v>205</v>
      </c>
      <c r="E108" s="58" t="s">
        <v>213</v>
      </c>
    </row>
    <row r="109" spans="1:5">
      <c r="A109" s="52">
        <v>96</v>
      </c>
      <c r="B109" s="78">
        <v>43427</v>
      </c>
      <c r="C109" s="67">
        <v>12450</v>
      </c>
      <c r="D109" s="68" t="s">
        <v>206</v>
      </c>
      <c r="E109" s="58" t="s">
        <v>214</v>
      </c>
    </row>
    <row r="110" spans="1:5">
      <c r="A110" s="52">
        <v>97</v>
      </c>
      <c r="B110" s="78">
        <v>43427</v>
      </c>
      <c r="C110" s="67">
        <v>41.63</v>
      </c>
      <c r="D110" s="68" t="s">
        <v>28</v>
      </c>
      <c r="E110" s="58" t="s">
        <v>186</v>
      </c>
    </row>
    <row r="111" spans="1:5">
      <c r="A111" s="52">
        <v>98</v>
      </c>
      <c r="B111" s="78">
        <v>43427</v>
      </c>
      <c r="C111" s="67">
        <v>16356.12</v>
      </c>
      <c r="D111" s="68" t="s">
        <v>207</v>
      </c>
      <c r="E111" s="58" t="s">
        <v>215</v>
      </c>
    </row>
    <row r="112" spans="1:5">
      <c r="A112" s="52">
        <v>99</v>
      </c>
      <c r="B112" s="78">
        <v>43427</v>
      </c>
      <c r="C112" s="57">
        <v>70000</v>
      </c>
      <c r="D112" s="62" t="s">
        <v>85</v>
      </c>
      <c r="E112" s="58" t="s">
        <v>216</v>
      </c>
    </row>
    <row r="113" spans="1:5">
      <c r="A113" s="52">
        <v>100</v>
      </c>
      <c r="B113" s="78">
        <v>43427</v>
      </c>
      <c r="C113" s="57">
        <v>1500000</v>
      </c>
      <c r="D113" s="62" t="s">
        <v>208</v>
      </c>
      <c r="E113" s="58" t="s">
        <v>116</v>
      </c>
    </row>
    <row r="114" spans="1:5">
      <c r="A114" s="52">
        <v>101</v>
      </c>
      <c r="B114" s="78">
        <v>43427</v>
      </c>
      <c r="C114" s="57">
        <v>3000000</v>
      </c>
      <c r="D114" s="62" t="s">
        <v>16</v>
      </c>
      <c r="E114" s="58" t="s">
        <v>99</v>
      </c>
    </row>
    <row r="115" spans="1:5">
      <c r="A115" s="52">
        <v>102</v>
      </c>
      <c r="B115" s="78">
        <v>43427</v>
      </c>
      <c r="C115" s="67">
        <v>134.91999999999999</v>
      </c>
      <c r="D115" s="68" t="s">
        <v>83</v>
      </c>
      <c r="E115" s="58" t="s">
        <v>77</v>
      </c>
    </row>
    <row r="116" spans="1:5">
      <c r="A116" s="52">
        <v>103</v>
      </c>
      <c r="B116" s="78">
        <v>43430</v>
      </c>
      <c r="C116" s="67">
        <v>58547.8</v>
      </c>
      <c r="D116" s="68" t="s">
        <v>30</v>
      </c>
      <c r="E116" s="58" t="s">
        <v>31</v>
      </c>
    </row>
    <row r="117" spans="1:5">
      <c r="A117" s="52">
        <v>104</v>
      </c>
      <c r="B117" s="78">
        <v>43430</v>
      </c>
      <c r="C117" s="67">
        <v>12533.71</v>
      </c>
      <c r="D117" s="68" t="s">
        <v>29</v>
      </c>
      <c r="E117" s="58" t="s">
        <v>166</v>
      </c>
    </row>
    <row r="118" spans="1:5">
      <c r="A118" s="52">
        <v>105</v>
      </c>
      <c r="B118" s="78">
        <v>43430</v>
      </c>
      <c r="C118" s="67">
        <v>561919.26</v>
      </c>
      <c r="D118" s="68" t="s">
        <v>217</v>
      </c>
      <c r="E118" s="58" t="s">
        <v>32</v>
      </c>
    </row>
    <row r="119" spans="1:5">
      <c r="A119" s="52">
        <v>106</v>
      </c>
      <c r="B119" s="78">
        <v>43430</v>
      </c>
      <c r="C119" s="67">
        <v>487.9</v>
      </c>
      <c r="D119" s="68" t="s">
        <v>218</v>
      </c>
      <c r="E119" s="58" t="s">
        <v>220</v>
      </c>
    </row>
    <row r="120" spans="1:5">
      <c r="A120" s="52">
        <v>107</v>
      </c>
      <c r="B120" s="78">
        <v>43430</v>
      </c>
      <c r="C120" s="67">
        <v>3008.56</v>
      </c>
      <c r="D120" s="68" t="s">
        <v>17</v>
      </c>
      <c r="E120" s="58" t="s">
        <v>25</v>
      </c>
    </row>
    <row r="121" spans="1:5">
      <c r="A121" s="52">
        <v>108</v>
      </c>
      <c r="B121" s="78">
        <v>43430</v>
      </c>
      <c r="C121" s="67">
        <v>1297.4100000000001</v>
      </c>
      <c r="D121" s="68" t="s">
        <v>219</v>
      </c>
      <c r="E121" s="58" t="s">
        <v>221</v>
      </c>
    </row>
    <row r="122" spans="1:5">
      <c r="A122" s="52">
        <v>109</v>
      </c>
      <c r="B122" s="78">
        <v>43430</v>
      </c>
      <c r="C122" s="67">
        <v>299.94</v>
      </c>
      <c r="D122" s="68" t="s">
        <v>35</v>
      </c>
      <c r="E122" s="58" t="s">
        <v>87</v>
      </c>
    </row>
    <row r="123" spans="1:5">
      <c r="A123" s="52">
        <v>110</v>
      </c>
      <c r="B123" s="78">
        <v>43430</v>
      </c>
      <c r="C123" s="57">
        <v>2000000</v>
      </c>
      <c r="D123" s="69" t="s">
        <v>16</v>
      </c>
      <c r="E123" s="58" t="s">
        <v>99</v>
      </c>
    </row>
    <row r="124" spans="1:5">
      <c r="A124" s="52">
        <v>111</v>
      </c>
      <c r="B124" s="78">
        <v>43431</v>
      </c>
      <c r="C124" s="67">
        <v>1400</v>
      </c>
      <c r="D124" s="68" t="s">
        <v>91</v>
      </c>
      <c r="E124" s="58" t="s">
        <v>223</v>
      </c>
    </row>
    <row r="125" spans="1:5">
      <c r="A125" s="52">
        <v>112</v>
      </c>
      <c r="B125" s="78">
        <v>43432</v>
      </c>
      <c r="C125" s="67">
        <v>9520</v>
      </c>
      <c r="D125" s="68" t="s">
        <v>224</v>
      </c>
      <c r="E125" s="58" t="s">
        <v>231</v>
      </c>
    </row>
    <row r="126" spans="1:5">
      <c r="A126" s="52">
        <v>113</v>
      </c>
      <c r="B126" s="78">
        <v>43432</v>
      </c>
      <c r="C126" s="67">
        <f>6801.18+1874.25+653.07+297.5+4466.78</f>
        <v>14092.779999999999</v>
      </c>
      <c r="D126" s="68" t="s">
        <v>24</v>
      </c>
      <c r="E126" s="58" t="s">
        <v>12</v>
      </c>
    </row>
    <row r="127" spans="1:5">
      <c r="A127" s="52">
        <v>114</v>
      </c>
      <c r="B127" s="78">
        <v>43432</v>
      </c>
      <c r="C127" s="57">
        <v>1428</v>
      </c>
      <c r="D127" s="62" t="s">
        <v>14</v>
      </c>
      <c r="E127" s="58" t="s">
        <v>232</v>
      </c>
    </row>
    <row r="128" spans="1:5">
      <c r="A128" s="52">
        <v>115</v>
      </c>
      <c r="B128" s="78">
        <v>43432</v>
      </c>
      <c r="C128" s="57">
        <v>767.59</v>
      </c>
      <c r="D128" s="62" t="s">
        <v>92</v>
      </c>
      <c r="E128" s="58" t="s">
        <v>111</v>
      </c>
    </row>
    <row r="129" spans="1:5">
      <c r="A129" s="52">
        <v>116</v>
      </c>
      <c r="B129" s="78">
        <v>43432</v>
      </c>
      <c r="C129" s="57">
        <v>8576.93</v>
      </c>
      <c r="D129" s="62" t="s">
        <v>80</v>
      </c>
      <c r="E129" s="58" t="s">
        <v>233</v>
      </c>
    </row>
    <row r="130" spans="1:5">
      <c r="A130" s="52">
        <v>117</v>
      </c>
      <c r="B130" s="78">
        <v>43432</v>
      </c>
      <c r="C130" s="57">
        <f>178.7+1011.5</f>
        <v>1190.2</v>
      </c>
      <c r="D130" s="62" t="s">
        <v>225</v>
      </c>
      <c r="E130" s="58" t="s">
        <v>234</v>
      </c>
    </row>
    <row r="131" spans="1:5">
      <c r="A131" s="52">
        <v>118</v>
      </c>
      <c r="B131" s="78">
        <v>43432</v>
      </c>
      <c r="C131" s="57">
        <v>1104.82</v>
      </c>
      <c r="D131" s="62" t="s">
        <v>19</v>
      </c>
      <c r="E131" s="58" t="s">
        <v>94</v>
      </c>
    </row>
    <row r="132" spans="1:5">
      <c r="A132" s="52">
        <v>119</v>
      </c>
      <c r="B132" s="78">
        <v>43432</v>
      </c>
      <c r="C132" s="57">
        <v>28996.99</v>
      </c>
      <c r="D132" s="62" t="s">
        <v>97</v>
      </c>
      <c r="E132" s="58" t="s">
        <v>235</v>
      </c>
    </row>
    <row r="133" spans="1:5">
      <c r="A133" s="52">
        <v>120</v>
      </c>
      <c r="B133" s="78">
        <v>43432</v>
      </c>
      <c r="C133" s="57">
        <v>7843.83</v>
      </c>
      <c r="D133" s="62" t="s">
        <v>226</v>
      </c>
      <c r="E133" s="58" t="s">
        <v>12</v>
      </c>
    </row>
    <row r="134" spans="1:5">
      <c r="A134" s="52">
        <v>121</v>
      </c>
      <c r="B134" s="78">
        <v>43432</v>
      </c>
      <c r="C134" s="57">
        <v>7791.17</v>
      </c>
      <c r="D134" s="62" t="s">
        <v>29</v>
      </c>
      <c r="E134" s="58" t="s">
        <v>26</v>
      </c>
    </row>
    <row r="135" spans="1:5">
      <c r="A135" s="52">
        <v>122</v>
      </c>
      <c r="B135" s="78">
        <v>43432</v>
      </c>
      <c r="C135" s="57">
        <v>2051.63</v>
      </c>
      <c r="D135" s="62" t="s">
        <v>227</v>
      </c>
      <c r="E135" s="58" t="s">
        <v>236</v>
      </c>
    </row>
    <row r="136" spans="1:5">
      <c r="A136" s="52">
        <v>123</v>
      </c>
      <c r="B136" s="78">
        <v>43432</v>
      </c>
      <c r="C136" s="57">
        <v>137.29</v>
      </c>
      <c r="D136" s="62" t="s">
        <v>33</v>
      </c>
      <c r="E136" s="58" t="s">
        <v>176</v>
      </c>
    </row>
    <row r="137" spans="1:5">
      <c r="A137" s="52">
        <v>124</v>
      </c>
      <c r="B137" s="78">
        <v>43432</v>
      </c>
      <c r="C137" s="57">
        <v>2617.4299999999998</v>
      </c>
      <c r="D137" s="62" t="s">
        <v>228</v>
      </c>
      <c r="E137" s="58" t="s">
        <v>100</v>
      </c>
    </row>
    <row r="138" spans="1:5">
      <c r="A138" s="52">
        <v>125</v>
      </c>
      <c r="B138" s="78">
        <v>43432</v>
      </c>
      <c r="C138" s="57">
        <v>14758.84</v>
      </c>
      <c r="D138" s="62" t="s">
        <v>229</v>
      </c>
      <c r="E138" s="58" t="s">
        <v>186</v>
      </c>
    </row>
    <row r="139" spans="1:5">
      <c r="A139" s="52">
        <v>126</v>
      </c>
      <c r="B139" s="78">
        <v>43432</v>
      </c>
      <c r="C139" s="57">
        <v>3318.72</v>
      </c>
      <c r="D139" s="62" t="s">
        <v>95</v>
      </c>
      <c r="E139" s="58" t="s">
        <v>237</v>
      </c>
    </row>
    <row r="140" spans="1:5">
      <c r="A140" s="52">
        <v>127</v>
      </c>
      <c r="B140" s="78">
        <v>43432</v>
      </c>
      <c r="C140" s="57">
        <v>6545</v>
      </c>
      <c r="D140" s="62" t="s">
        <v>230</v>
      </c>
      <c r="E140" s="58" t="s">
        <v>238</v>
      </c>
    </row>
    <row r="141" spans="1:5">
      <c r="A141" s="52">
        <v>128</v>
      </c>
      <c r="B141" s="78">
        <v>43432</v>
      </c>
      <c r="C141" s="57">
        <v>94013.02</v>
      </c>
      <c r="D141" s="62" t="s">
        <v>93</v>
      </c>
      <c r="E141" s="58" t="s">
        <v>239</v>
      </c>
    </row>
    <row r="142" spans="1:5">
      <c r="A142" s="52">
        <v>129</v>
      </c>
      <c r="B142" s="78">
        <v>43432</v>
      </c>
      <c r="C142" s="57">
        <v>3500000</v>
      </c>
      <c r="D142" s="62" t="s">
        <v>16</v>
      </c>
      <c r="E142" s="58" t="s">
        <v>241</v>
      </c>
    </row>
    <row r="143" spans="1:5">
      <c r="A143" s="52">
        <v>130</v>
      </c>
      <c r="B143" s="78">
        <v>43432</v>
      </c>
      <c r="C143" s="57">
        <v>54744.76</v>
      </c>
      <c r="D143" s="62" t="s">
        <v>240</v>
      </c>
      <c r="E143" s="58" t="s">
        <v>242</v>
      </c>
    </row>
    <row r="144" spans="1:5">
      <c r="A144" s="52">
        <v>131</v>
      </c>
      <c r="B144" s="78">
        <v>43433</v>
      </c>
      <c r="C144" s="67">
        <f>188657.02+90539.11</f>
        <v>279196.13</v>
      </c>
      <c r="D144" s="68" t="s">
        <v>120</v>
      </c>
      <c r="E144" s="70" t="s">
        <v>26</v>
      </c>
    </row>
    <row r="145" spans="1:6">
      <c r="A145" s="52">
        <v>132</v>
      </c>
      <c r="B145" s="78">
        <v>43433</v>
      </c>
      <c r="C145" s="67">
        <v>461510.86</v>
      </c>
      <c r="D145" s="59" t="s">
        <v>243</v>
      </c>
      <c r="E145" s="58" t="s">
        <v>244</v>
      </c>
    </row>
    <row r="146" spans="1:6" ht="15.75">
      <c r="B146" s="110" t="s">
        <v>36</v>
      </c>
      <c r="C146" s="113">
        <f>SUM(C14:C145)</f>
        <v>34833118.540000007</v>
      </c>
    </row>
    <row r="148" spans="1:6" s="39" customFormat="1" ht="18.75">
      <c r="A148" s="111" t="s">
        <v>37</v>
      </c>
      <c r="B148" s="114" t="s">
        <v>38</v>
      </c>
      <c r="C148" s="114"/>
      <c r="D148" s="114"/>
      <c r="E148" s="83"/>
      <c r="F148" s="41"/>
    </row>
    <row r="149" spans="1:6">
      <c r="A149" s="52">
        <v>1</v>
      </c>
      <c r="B149" s="81">
        <v>43406</v>
      </c>
      <c r="C149" s="57">
        <v>236000</v>
      </c>
      <c r="D149" s="62" t="s">
        <v>117</v>
      </c>
      <c r="E149" s="82" t="s">
        <v>246</v>
      </c>
    </row>
    <row r="150" spans="1:6">
      <c r="A150" s="52">
        <v>2</v>
      </c>
      <c r="B150" s="81">
        <v>43406</v>
      </c>
      <c r="C150" s="57">
        <v>72500.75</v>
      </c>
      <c r="D150" s="62" t="s">
        <v>118</v>
      </c>
      <c r="E150" s="82" t="s">
        <v>247</v>
      </c>
    </row>
    <row r="151" spans="1:6">
      <c r="A151" s="52">
        <v>3</v>
      </c>
      <c r="B151" s="81">
        <v>43406</v>
      </c>
      <c r="C151" s="55">
        <v>247.59</v>
      </c>
      <c r="D151" s="60" t="s">
        <v>39</v>
      </c>
      <c r="E151" s="82" t="s">
        <v>108</v>
      </c>
    </row>
    <row r="152" spans="1:6">
      <c r="A152" s="52">
        <v>4</v>
      </c>
      <c r="B152" s="63">
        <v>43412</v>
      </c>
      <c r="C152" s="57">
        <v>202.31</v>
      </c>
      <c r="D152" s="62" t="s">
        <v>92</v>
      </c>
      <c r="E152" s="82" t="s">
        <v>248</v>
      </c>
    </row>
    <row r="153" spans="1:6">
      <c r="A153" s="52">
        <v>5</v>
      </c>
      <c r="B153" s="53">
        <v>43420</v>
      </c>
      <c r="C153" s="57">
        <v>20230</v>
      </c>
      <c r="D153" s="62" t="s">
        <v>174</v>
      </c>
      <c r="E153" s="82" t="s">
        <v>249</v>
      </c>
    </row>
    <row r="154" spans="1:6">
      <c r="A154" s="52">
        <v>6</v>
      </c>
      <c r="B154" s="53">
        <v>43430</v>
      </c>
      <c r="C154" s="67">
        <v>44999.85</v>
      </c>
      <c r="D154" s="68" t="s">
        <v>222</v>
      </c>
      <c r="E154" s="82" t="s">
        <v>250</v>
      </c>
    </row>
    <row r="155" spans="1:6">
      <c r="A155" s="52">
        <v>7</v>
      </c>
      <c r="B155" s="63">
        <v>43433</v>
      </c>
      <c r="C155" s="57">
        <f>312693.44-236000</f>
        <v>76693.440000000002</v>
      </c>
      <c r="D155" s="62" t="s">
        <v>117</v>
      </c>
      <c r="E155" s="82" t="s">
        <v>246</v>
      </c>
    </row>
    <row r="156" spans="1:6" ht="15.75">
      <c r="B156" s="110" t="s">
        <v>36</v>
      </c>
      <c r="C156" s="113">
        <f>SUM(C149:C155)</f>
        <v>450873.94</v>
      </c>
    </row>
    <row r="158" spans="1:6" ht="15.75">
      <c r="A158" s="122" t="s">
        <v>40</v>
      </c>
      <c r="B158" s="122"/>
      <c r="C158" s="115">
        <f>C146+C156+C11</f>
        <v>37318939.480000004</v>
      </c>
    </row>
  </sheetData>
  <mergeCells count="4">
    <mergeCell ref="B5:G5"/>
    <mergeCell ref="B9:E9"/>
    <mergeCell ref="B13:E13"/>
    <mergeCell ref="A158:B158"/>
  </mergeCell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110" zoomScaleNormal="110" workbookViewId="0">
      <selection activeCell="B1" sqref="B1:G1"/>
    </sheetView>
  </sheetViews>
  <sheetFormatPr defaultColWidth="9.140625" defaultRowHeight="15"/>
  <cols>
    <col min="2" max="2" width="14.5703125" customWidth="1"/>
    <col min="3" max="3" width="17.42578125" customWidth="1"/>
    <col min="4" max="4" width="46.5703125" customWidth="1"/>
  </cols>
  <sheetData>
    <row r="1" spans="1:7" s="6" customFormat="1" ht="24.95" customHeight="1">
      <c r="A1" s="8"/>
      <c r="B1" s="123" t="s">
        <v>252</v>
      </c>
      <c r="C1" s="123"/>
      <c r="D1" s="123"/>
      <c r="E1" s="123"/>
      <c r="F1" s="123"/>
      <c r="G1" s="123"/>
    </row>
    <row r="2" spans="1:7" s="6" customFormat="1" ht="14.25">
      <c r="B2" s="9"/>
    </row>
    <row r="3" spans="1:7" s="6" customFormat="1">
      <c r="A3" s="10" t="s">
        <v>41</v>
      </c>
      <c r="B3" s="11" t="s">
        <v>3</v>
      </c>
      <c r="C3" s="12" t="s">
        <v>4</v>
      </c>
      <c r="D3" s="13" t="s">
        <v>6</v>
      </c>
    </row>
    <row r="4" spans="1:7" s="6" customFormat="1">
      <c r="A4" s="14"/>
    </row>
    <row r="5" spans="1:7" s="6" customFormat="1" ht="16.5" thickBot="1">
      <c r="A5" s="103" t="s">
        <v>42</v>
      </c>
      <c r="B5" s="124" t="s">
        <v>43</v>
      </c>
      <c r="C5" s="125"/>
      <c r="D5" s="126"/>
    </row>
    <row r="6" spans="1:7" s="6" customFormat="1" ht="15.75" thickBot="1">
      <c r="A6" s="46"/>
      <c r="B6" s="47"/>
      <c r="C6" s="48"/>
      <c r="D6" s="49"/>
    </row>
    <row r="7" spans="1:7" s="6" customFormat="1" ht="15.75">
      <c r="A7" s="102" t="s">
        <v>44</v>
      </c>
      <c r="B7" s="127" t="s">
        <v>45</v>
      </c>
      <c r="C7" s="127"/>
      <c r="D7" s="128"/>
    </row>
    <row r="8" spans="1:7" ht="15.75">
      <c r="A8" s="86">
        <v>1</v>
      </c>
      <c r="B8" s="99">
        <v>43405</v>
      </c>
      <c r="C8" s="85">
        <v>4500</v>
      </c>
      <c r="D8" s="84" t="s">
        <v>253</v>
      </c>
    </row>
    <row r="9" spans="1:7" ht="15.75">
      <c r="A9" s="86">
        <v>2</v>
      </c>
      <c r="B9" s="99">
        <v>43410</v>
      </c>
      <c r="C9" s="85">
        <v>737.27</v>
      </c>
      <c r="D9" s="84" t="s">
        <v>254</v>
      </c>
    </row>
    <row r="10" spans="1:7" ht="15.75">
      <c r="A10" s="86">
        <v>3</v>
      </c>
      <c r="B10" s="99">
        <v>43413</v>
      </c>
      <c r="C10" s="85">
        <v>4671.51</v>
      </c>
      <c r="D10" s="84" t="s">
        <v>284</v>
      </c>
    </row>
    <row r="11" spans="1:7" ht="15.75">
      <c r="A11" s="86">
        <v>4</v>
      </c>
      <c r="B11" s="99">
        <v>43416</v>
      </c>
      <c r="C11" s="85">
        <v>4764.84</v>
      </c>
      <c r="D11" s="84" t="s">
        <v>274</v>
      </c>
    </row>
    <row r="12" spans="1:7" ht="15.75">
      <c r="A12" s="86">
        <v>5</v>
      </c>
      <c r="B12" s="99">
        <v>43418</v>
      </c>
      <c r="C12" s="85">
        <v>4890.21</v>
      </c>
      <c r="D12" s="84" t="s">
        <v>285</v>
      </c>
    </row>
    <row r="13" spans="1:7" ht="15.75">
      <c r="A13" s="86">
        <v>6</v>
      </c>
      <c r="B13" s="99">
        <v>43418</v>
      </c>
      <c r="C13" s="85">
        <v>4900</v>
      </c>
      <c r="D13" s="84" t="s">
        <v>286</v>
      </c>
    </row>
    <row r="14" spans="1:7" ht="15.75">
      <c r="A14" s="86">
        <v>7</v>
      </c>
      <c r="B14" s="99">
        <v>43419</v>
      </c>
      <c r="C14" s="85">
        <v>4900</v>
      </c>
      <c r="D14" s="84" t="s">
        <v>283</v>
      </c>
    </row>
    <row r="15" spans="1:7" ht="15.75">
      <c r="A15" s="86">
        <v>8</v>
      </c>
      <c r="B15" s="99">
        <v>43427</v>
      </c>
      <c r="C15" s="85">
        <v>4942.78</v>
      </c>
      <c r="D15" s="84" t="s">
        <v>290</v>
      </c>
    </row>
    <row r="16" spans="1:7" ht="15.75">
      <c r="A16" s="86">
        <v>9</v>
      </c>
      <c r="B16" s="99">
        <v>43430</v>
      </c>
      <c r="C16" s="85">
        <v>299.88</v>
      </c>
      <c r="D16" s="84" t="s">
        <v>291</v>
      </c>
    </row>
    <row r="17" spans="1:4" ht="15.75">
      <c r="A17" s="86">
        <v>10</v>
      </c>
      <c r="B17" s="99">
        <v>43431</v>
      </c>
      <c r="C17" s="85">
        <v>4314</v>
      </c>
      <c r="D17" s="84" t="s">
        <v>292</v>
      </c>
    </row>
    <row r="18" spans="1:4" ht="15.75">
      <c r="A18" s="86">
        <v>11</v>
      </c>
      <c r="B18" s="99">
        <v>43433</v>
      </c>
      <c r="C18" s="85">
        <v>2879.68</v>
      </c>
      <c r="D18" s="84" t="s">
        <v>293</v>
      </c>
    </row>
    <row r="19" spans="1:4" ht="15.75">
      <c r="A19" s="86">
        <v>12</v>
      </c>
      <c r="B19" s="99">
        <v>43433</v>
      </c>
      <c r="C19" s="85">
        <v>895.96</v>
      </c>
      <c r="D19" s="84" t="s">
        <v>294</v>
      </c>
    </row>
    <row r="20" spans="1:4" ht="15.75">
      <c r="B20" s="100" t="s">
        <v>36</v>
      </c>
      <c r="C20" s="101">
        <f>SUM(C8:C19)</f>
        <v>42696.13</v>
      </c>
    </row>
    <row r="23" spans="1:4" s="2" customFormat="1" ht="15.75">
      <c r="A23" s="104" t="s">
        <v>46</v>
      </c>
      <c r="B23" s="127" t="s">
        <v>47</v>
      </c>
      <c r="C23" s="127"/>
      <c r="D23" s="128"/>
    </row>
    <row r="24" spans="1:4" s="7" customFormat="1" ht="15.75">
      <c r="A24" s="15">
        <v>1</v>
      </c>
      <c r="B24" s="44">
        <v>43410</v>
      </c>
      <c r="C24" s="45">
        <v>80</v>
      </c>
      <c r="D24" s="16" t="s">
        <v>48</v>
      </c>
    </row>
    <row r="25" spans="1:4" ht="15.75">
      <c r="A25" s="15">
        <v>2</v>
      </c>
      <c r="B25" s="42">
        <v>43412</v>
      </c>
      <c r="C25" s="43">
        <v>2800</v>
      </c>
      <c r="D25" s="16" t="s">
        <v>265</v>
      </c>
    </row>
    <row r="26" spans="1:4" ht="15.75">
      <c r="A26" s="15">
        <v>3</v>
      </c>
      <c r="B26" s="42">
        <v>43416</v>
      </c>
      <c r="C26" s="43">
        <v>70</v>
      </c>
      <c r="D26" s="16" t="s">
        <v>48</v>
      </c>
    </row>
    <row r="27" spans="1:4" ht="15.75">
      <c r="A27" s="15">
        <v>4</v>
      </c>
      <c r="B27" s="42">
        <v>43424</v>
      </c>
      <c r="C27" s="43">
        <v>72</v>
      </c>
      <c r="D27" s="16" t="s">
        <v>48</v>
      </c>
    </row>
    <row r="28" spans="1:4" ht="15.75">
      <c r="A28" s="15">
        <v>5</v>
      </c>
      <c r="B28" s="42">
        <v>43424</v>
      </c>
      <c r="C28" s="43">
        <v>80</v>
      </c>
      <c r="D28" s="16" t="s">
        <v>48</v>
      </c>
    </row>
    <row r="29" spans="1:4" ht="15.75">
      <c r="A29" s="15">
        <v>6</v>
      </c>
      <c r="B29" s="42">
        <v>43425</v>
      </c>
      <c r="C29" s="43">
        <v>80</v>
      </c>
      <c r="D29" s="16" t="s">
        <v>48</v>
      </c>
    </row>
    <row r="30" spans="1:4" ht="15.75">
      <c r="B30" s="105" t="s">
        <v>36</v>
      </c>
      <c r="C30" s="106">
        <f>SUM(C24:C29)</f>
        <v>3182</v>
      </c>
    </row>
    <row r="32" spans="1:4" ht="15.75">
      <c r="A32" s="129" t="s">
        <v>49</v>
      </c>
      <c r="B32" s="129"/>
      <c r="C32" s="107">
        <f>C20+C30</f>
        <v>45878.13</v>
      </c>
    </row>
  </sheetData>
  <mergeCells count="5">
    <mergeCell ref="B1:G1"/>
    <mergeCell ref="B5:D5"/>
    <mergeCell ref="B7:D7"/>
    <mergeCell ref="B23:D23"/>
    <mergeCell ref="A32:B32"/>
  </mergeCells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D11" sqref="D11"/>
    </sheetView>
  </sheetViews>
  <sheetFormatPr defaultColWidth="9.140625" defaultRowHeight="15"/>
  <cols>
    <col min="2" max="2" width="12.42578125" customWidth="1"/>
    <col min="3" max="3" width="24.5703125" customWidth="1"/>
    <col min="4" max="4" width="21.140625" customWidth="1"/>
    <col min="5" max="5" width="29.7109375" customWidth="1"/>
    <col min="6" max="6" width="16.7109375" customWidth="1"/>
    <col min="7" max="7" width="15.140625" customWidth="1"/>
    <col min="8" max="8" width="27.28515625" customWidth="1"/>
    <col min="9" max="9" width="13.28515625" customWidth="1"/>
    <col min="10" max="10" width="13" customWidth="1"/>
  </cols>
  <sheetData>
    <row r="1" spans="1:12" s="1" customFormat="1" ht="18.75">
      <c r="A1" s="4"/>
      <c r="B1" s="130" t="s">
        <v>264</v>
      </c>
      <c r="C1" s="130"/>
      <c r="D1" s="130"/>
      <c r="E1" s="130"/>
      <c r="F1" s="130"/>
      <c r="G1" s="130"/>
      <c r="H1" s="130"/>
      <c r="I1" s="130"/>
      <c r="J1" s="130"/>
      <c r="K1" s="130"/>
      <c r="L1" s="131"/>
    </row>
    <row r="2" spans="1:12" s="1" customFormat="1" ht="12.75">
      <c r="L2" s="5"/>
    </row>
    <row r="3" spans="1:12" s="1" customFormat="1" ht="13.5" thickBot="1">
      <c r="L3" s="5"/>
    </row>
    <row r="4" spans="1:12" s="2" customFormat="1" ht="15.75">
      <c r="A4" s="132" t="s">
        <v>50</v>
      </c>
      <c r="B4" s="133"/>
      <c r="C4" s="133" t="s">
        <v>51</v>
      </c>
      <c r="D4" s="133" t="s">
        <v>52</v>
      </c>
      <c r="E4" s="135" t="s">
        <v>53</v>
      </c>
      <c r="F4" s="133" t="s">
        <v>54</v>
      </c>
      <c r="G4" s="133"/>
      <c r="H4" s="133"/>
      <c r="I4" s="135" t="s">
        <v>55</v>
      </c>
      <c r="J4" s="135" t="s">
        <v>56</v>
      </c>
      <c r="K4" s="135" t="s">
        <v>57</v>
      </c>
      <c r="L4" s="137" t="s">
        <v>58</v>
      </c>
    </row>
    <row r="5" spans="1:12" s="2" customFormat="1" ht="15.75">
      <c r="A5" s="87" t="s">
        <v>59</v>
      </c>
      <c r="B5" s="88" t="s">
        <v>60</v>
      </c>
      <c r="C5" s="134"/>
      <c r="D5" s="134"/>
      <c r="E5" s="136"/>
      <c r="F5" s="88" t="s">
        <v>61</v>
      </c>
      <c r="G5" s="88" t="s">
        <v>62</v>
      </c>
      <c r="H5" s="88" t="s">
        <v>63</v>
      </c>
      <c r="I5" s="136"/>
      <c r="J5" s="136"/>
      <c r="K5" s="136"/>
      <c r="L5" s="138"/>
    </row>
    <row r="6" spans="1:12" s="3" customFormat="1" ht="15.75">
      <c r="A6" s="92">
        <v>97</v>
      </c>
      <c r="B6" s="89">
        <v>43411</v>
      </c>
      <c r="C6" s="90" t="s">
        <v>276</v>
      </c>
      <c r="D6" s="90" t="s">
        <v>277</v>
      </c>
      <c r="E6" s="90" t="s">
        <v>259</v>
      </c>
      <c r="F6" s="91" t="s">
        <v>64</v>
      </c>
      <c r="G6" s="91" t="s">
        <v>255</v>
      </c>
      <c r="H6" s="91" t="s">
        <v>91</v>
      </c>
      <c r="I6" s="91" t="s">
        <v>65</v>
      </c>
      <c r="J6" s="91" t="s">
        <v>66</v>
      </c>
      <c r="K6" s="91">
        <v>2</v>
      </c>
      <c r="L6" s="93">
        <v>85</v>
      </c>
    </row>
    <row r="7" spans="1:12" s="3" customFormat="1" ht="15.75">
      <c r="A7" s="92">
        <v>320</v>
      </c>
      <c r="B7" s="89">
        <v>43411</v>
      </c>
      <c r="C7" s="90" t="s">
        <v>279</v>
      </c>
      <c r="D7" s="90" t="s">
        <v>280</v>
      </c>
      <c r="E7" s="90" t="s">
        <v>281</v>
      </c>
      <c r="F7" s="91" t="s">
        <v>64</v>
      </c>
      <c r="G7" s="91" t="s">
        <v>255</v>
      </c>
      <c r="H7" s="91" t="s">
        <v>91</v>
      </c>
      <c r="I7" s="91" t="s">
        <v>65</v>
      </c>
      <c r="J7" s="91" t="s">
        <v>66</v>
      </c>
      <c r="K7" s="91">
        <v>2</v>
      </c>
      <c r="L7" s="93">
        <v>85</v>
      </c>
    </row>
    <row r="8" spans="1:12" s="3" customFormat="1" ht="15.75">
      <c r="A8" s="92">
        <v>319</v>
      </c>
      <c r="B8" s="89">
        <v>43411</v>
      </c>
      <c r="C8" s="90" t="s">
        <v>278</v>
      </c>
      <c r="D8" s="90" t="s">
        <v>282</v>
      </c>
      <c r="E8" s="90" t="s">
        <v>259</v>
      </c>
      <c r="F8" s="91" t="s">
        <v>64</v>
      </c>
      <c r="G8" s="91" t="s">
        <v>255</v>
      </c>
      <c r="H8" s="91" t="s">
        <v>91</v>
      </c>
      <c r="I8" s="91" t="s">
        <v>65</v>
      </c>
      <c r="J8" s="91" t="s">
        <v>66</v>
      </c>
      <c r="K8" s="91">
        <v>2</v>
      </c>
      <c r="L8" s="93">
        <v>85</v>
      </c>
    </row>
    <row r="9" spans="1:12" ht="15.75">
      <c r="A9" s="92">
        <v>32</v>
      </c>
      <c r="B9" s="89">
        <v>43412</v>
      </c>
      <c r="C9" s="90" t="s">
        <v>256</v>
      </c>
      <c r="D9" s="90" t="s">
        <v>257</v>
      </c>
      <c r="E9" s="90" t="s">
        <v>261</v>
      </c>
      <c r="F9" s="91" t="s">
        <v>64</v>
      </c>
      <c r="G9" s="91" t="s">
        <v>262</v>
      </c>
      <c r="H9" s="91" t="s">
        <v>263</v>
      </c>
      <c r="I9" s="91" t="s">
        <v>65</v>
      </c>
      <c r="J9" s="91" t="s">
        <v>66</v>
      </c>
      <c r="K9" s="91">
        <v>3</v>
      </c>
      <c r="L9" s="93">
        <v>127.5</v>
      </c>
    </row>
    <row r="10" spans="1:12" ht="15.75">
      <c r="A10" s="92">
        <v>98</v>
      </c>
      <c r="B10" s="89">
        <v>43412</v>
      </c>
      <c r="C10" s="90" t="s">
        <v>260</v>
      </c>
      <c r="D10" s="90" t="s">
        <v>258</v>
      </c>
      <c r="E10" s="90" t="s">
        <v>259</v>
      </c>
      <c r="F10" s="91" t="s">
        <v>64</v>
      </c>
      <c r="G10" s="91" t="s">
        <v>255</v>
      </c>
      <c r="H10" s="91" t="s">
        <v>91</v>
      </c>
      <c r="I10" s="91" t="s">
        <v>65</v>
      </c>
      <c r="J10" s="91" t="s">
        <v>66</v>
      </c>
      <c r="K10" s="91">
        <v>2</v>
      </c>
      <c r="L10" s="93">
        <v>85</v>
      </c>
    </row>
    <row r="11" spans="1:12" ht="15.75">
      <c r="A11" s="92">
        <v>327</v>
      </c>
      <c r="B11" s="89">
        <v>43413</v>
      </c>
      <c r="C11" s="90" t="s">
        <v>266</v>
      </c>
      <c r="D11" s="90" t="s">
        <v>267</v>
      </c>
      <c r="E11" s="90" t="s">
        <v>268</v>
      </c>
      <c r="F11" s="91" t="s">
        <v>102</v>
      </c>
      <c r="G11" s="91" t="s">
        <v>101</v>
      </c>
      <c r="H11" s="91" t="s">
        <v>269</v>
      </c>
      <c r="I11" s="91" t="s">
        <v>65</v>
      </c>
      <c r="J11" s="91" t="s">
        <v>103</v>
      </c>
      <c r="K11" s="91">
        <v>5</v>
      </c>
      <c r="L11" s="93">
        <v>658.5</v>
      </c>
    </row>
    <row r="12" spans="1:12" ht="15.75">
      <c r="A12" s="92">
        <v>326</v>
      </c>
      <c r="B12" s="89">
        <v>43416</v>
      </c>
      <c r="C12" s="90" t="s">
        <v>270</v>
      </c>
      <c r="D12" s="90" t="s">
        <v>271</v>
      </c>
      <c r="E12" s="90" t="s">
        <v>272</v>
      </c>
      <c r="F12" s="91" t="s">
        <v>102</v>
      </c>
      <c r="G12" s="91" t="s">
        <v>101</v>
      </c>
      <c r="H12" s="91" t="s">
        <v>269</v>
      </c>
      <c r="I12" s="91" t="s">
        <v>65</v>
      </c>
      <c r="J12" s="91" t="s">
        <v>103</v>
      </c>
      <c r="K12" s="91">
        <v>5</v>
      </c>
      <c r="L12" s="93">
        <v>658.5</v>
      </c>
    </row>
    <row r="13" spans="1:12" ht="15.75">
      <c r="A13" s="92">
        <v>330</v>
      </c>
      <c r="B13" s="89">
        <v>43416</v>
      </c>
      <c r="C13" s="90" t="s">
        <v>270</v>
      </c>
      <c r="D13" s="90" t="s">
        <v>271</v>
      </c>
      <c r="E13" s="90" t="s">
        <v>272</v>
      </c>
      <c r="F13" s="91" t="s">
        <v>64</v>
      </c>
      <c r="G13" s="91" t="s">
        <v>67</v>
      </c>
      <c r="H13" s="91" t="s">
        <v>275</v>
      </c>
      <c r="I13" s="91" t="s">
        <v>65</v>
      </c>
      <c r="J13" s="91" t="s">
        <v>103</v>
      </c>
      <c r="K13" s="91">
        <v>1</v>
      </c>
      <c r="L13" s="93">
        <v>42.5</v>
      </c>
    </row>
    <row r="14" spans="1:12" ht="15.75">
      <c r="A14" s="92">
        <v>101</v>
      </c>
      <c r="B14" s="89">
        <v>43416</v>
      </c>
      <c r="C14" s="90" t="s">
        <v>270</v>
      </c>
      <c r="D14" s="90" t="s">
        <v>271</v>
      </c>
      <c r="E14" s="90" t="s">
        <v>272</v>
      </c>
      <c r="F14" s="91" t="s">
        <v>64</v>
      </c>
      <c r="G14" s="91" t="s">
        <v>67</v>
      </c>
      <c r="H14" s="91" t="s">
        <v>273</v>
      </c>
      <c r="I14" s="91" t="s">
        <v>65</v>
      </c>
      <c r="J14" s="91" t="s">
        <v>66</v>
      </c>
      <c r="K14" s="91">
        <v>1</v>
      </c>
      <c r="L14" s="93">
        <v>42.5</v>
      </c>
    </row>
    <row r="15" spans="1:12" ht="16.5" thickBot="1">
      <c r="A15" s="97">
        <v>331</v>
      </c>
      <c r="B15" s="98">
        <v>43420</v>
      </c>
      <c r="C15" s="95" t="s">
        <v>287</v>
      </c>
      <c r="D15" s="95" t="s">
        <v>288</v>
      </c>
      <c r="E15" s="94" t="s">
        <v>272</v>
      </c>
      <c r="F15" s="95" t="s">
        <v>64</v>
      </c>
      <c r="G15" s="95" t="s">
        <v>289</v>
      </c>
      <c r="H15" s="95"/>
      <c r="I15" s="95" t="s">
        <v>65</v>
      </c>
      <c r="J15" s="95" t="s">
        <v>66</v>
      </c>
      <c r="K15" s="95">
        <v>1</v>
      </c>
      <c r="L15" s="96">
        <v>42.5</v>
      </c>
    </row>
  </sheetData>
  <mergeCells count="10"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Colta Adriana</dc:creator>
  <cp:lastModifiedBy>Colta Adriana</cp:lastModifiedBy>
  <dcterms:created xsi:type="dcterms:W3CDTF">2018-09-14T11:15:00Z</dcterms:created>
  <dcterms:modified xsi:type="dcterms:W3CDTF">2019-02-20T12:09:04Z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