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D:\Documente ADRIANA\TERMOFICARE\TERMO\SOC.TERMOFICARE\TRANSPARENTA_2018\"/>
    </mc:Choice>
  </mc:AlternateContent>
  <xr:revisionPtr revIDLastSave="0" documentId="13_ncr:1_{21696639-B1FE-4C24-84F4-59CBCA2824D8}" xr6:coauthVersionLast="40" xr6:coauthVersionMax="40" xr10:uidLastSave="{00000000-0000-0000-0000-000000000000}"/>
  <bookViews>
    <workbookView xWindow="-120" yWindow="-120" windowWidth="19440" windowHeight="10440" xr2:uid="{00000000-000D-0000-FFFF-FFFF00000000}"/>
  </bookViews>
  <sheets>
    <sheet name="BANCA" sheetId="1" r:id="rId1"/>
    <sheet name="CASERIE" sheetId="2" r:id="rId2"/>
    <sheet name="DELEGATII" sheetId="3" r:id="rId3"/>
  </sheets>
  <calcPr calcId="181029"/>
</workbook>
</file>

<file path=xl/calcChain.xml><?xml version="1.0" encoding="utf-8"?>
<calcChain xmlns="http://schemas.openxmlformats.org/spreadsheetml/2006/main">
  <c r="C10" i="1" l="1"/>
  <c r="C27" i="2" l="1"/>
  <c r="C11" i="1"/>
  <c r="C128" i="1"/>
  <c r="C122" i="1"/>
  <c r="C121" i="1"/>
  <c r="C118" i="1"/>
  <c r="C108" i="1"/>
  <c r="C134" i="1"/>
  <c r="C80" i="1"/>
  <c r="C72" i="1"/>
  <c r="C76" i="1"/>
  <c r="C133" i="1"/>
  <c r="C132" i="1"/>
  <c r="C61" i="1"/>
  <c r="C59" i="1"/>
  <c r="C55" i="1"/>
  <c r="C45" i="1"/>
  <c r="C42" i="1"/>
  <c r="C40" i="1"/>
  <c r="C35" i="1"/>
  <c r="C34" i="1"/>
  <c r="C33" i="1"/>
  <c r="C129" i="1"/>
  <c r="C26" i="1"/>
  <c r="C16" i="1"/>
  <c r="C14" i="1"/>
  <c r="C35" i="2"/>
  <c r="C37" i="2" l="1"/>
  <c r="C139" i="1"/>
  <c r="C141" i="1" s="1"/>
  <c r="C125" i="1"/>
</calcChain>
</file>

<file path=xl/sharedStrings.xml><?xml version="1.0" encoding="utf-8"?>
<sst xmlns="http://schemas.openxmlformats.org/spreadsheetml/2006/main" count="364" uniqueCount="279">
  <si>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</si>
  <si>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</si>
  <si>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</si>
  <si>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</si>
  <si>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</si>
  <si>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</si>
  <si>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</si>
  <si>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</si>
  <si>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</si>
  <si>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12-27.08.18</t>
  </si>
  <si>
    <t>SALARII PERSONAL</t>
  </si>
  <si>
    <t>Salarii</t>
  </si>
  <si>
    <t>B</t>
  </si>
  <si>
    <t>CHIRIE SPATIU</t>
  </si>
  <si>
    <t>MATERIALE</t>
  </si>
  <si>
    <t>ISOPLUS</t>
  </si>
  <si>
    <t>BIHOR MEDIA</t>
  </si>
  <si>
    <t>CONTINENTAL HOTELS</t>
  </si>
  <si>
    <t>GECOPROSANA</t>
  </si>
  <si>
    <t>ELEVATOR</t>
  </si>
  <si>
    <t>ROMGAZ</t>
  </si>
  <si>
    <t>SIMBAC</t>
  </si>
  <si>
    <t>DAFCOCHIM</t>
  </si>
  <si>
    <t>CHEQUE DEJEUNER</t>
  </si>
  <si>
    <t>LA FANTANA</t>
  </si>
  <si>
    <t>PRIMARIA ORADEA</t>
  </si>
  <si>
    <t>UNIOR-TEPID</t>
  </si>
  <si>
    <t>EXPRES RETAIL</t>
  </si>
  <si>
    <t>SPALARE CHIMICA</t>
  </si>
  <si>
    <t>ZAMFIRESCU RACOTI</t>
  </si>
  <si>
    <t>COMPANIA DE APA</t>
  </si>
  <si>
    <t>TRANSGEX</t>
  </si>
  <si>
    <t>ALLIANTZ TIRIAC</t>
  </si>
  <si>
    <t>OXIGEN,ACETILENA</t>
  </si>
  <si>
    <t>MONITORIZARE FIRME</t>
  </si>
  <si>
    <t>COMAT</t>
  </si>
  <si>
    <t>BETON</t>
  </si>
  <si>
    <t>E-ON</t>
  </si>
  <si>
    <t>EN.ELECTRICA</t>
  </si>
  <si>
    <t>CN POSTA</t>
  </si>
  <si>
    <t>CORESPONDENTA</t>
  </si>
  <si>
    <t>GIRDAN MARIUS</t>
  </si>
  <si>
    <t>TELEKOM</t>
  </si>
  <si>
    <t>TURISM FELIX</t>
  </si>
  <si>
    <t>LUKOIL</t>
  </si>
  <si>
    <t>COMBUSTIBIL</t>
  </si>
  <si>
    <t>PMO</t>
  </si>
  <si>
    <t xml:space="preserve">IMPOZITE SI TAXE CLADIRI </t>
  </si>
  <si>
    <t>IMPOZITE SI TAXE -TEREN INTRAVILAN</t>
  </si>
  <si>
    <t>DEZECHILIBRU NEGATIV</t>
  </si>
  <si>
    <t>PADO GROUP</t>
  </si>
  <si>
    <t>REOSAL</t>
  </si>
  <si>
    <t>TRIODA</t>
  </si>
  <si>
    <t>LINDE GAZ</t>
  </si>
  <si>
    <t>GLOBAL HIGH</t>
  </si>
  <si>
    <t>TOP MOTOR</t>
  </si>
  <si>
    <t>TOTAL</t>
  </si>
  <si>
    <t>C</t>
  </si>
  <si>
    <t>PLATI AFERENTE INVESTITIILOR</t>
  </si>
  <si>
    <t>SDEE TRANSILVANIA NORD</t>
  </si>
  <si>
    <t>CAO</t>
  </si>
  <si>
    <t>TOTAL GENERAL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</si>
  <si>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</si>
  <si>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</si>
  <si>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</si>
  <si>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</si>
  <si>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</si>
  <si>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</si>
  <si>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</si>
  <si>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ABONAMENT OTL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</si>
  <si>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</si>
  <si>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</si>
  <si>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</si>
  <si>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</si>
  <si>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</si>
  <si>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</si>
  <si>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</si>
  <si>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</si>
  <si>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</si>
  <si>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</si>
  <si>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</si>
  <si>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</si>
  <si>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</si>
  <si>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</si>
  <si>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</si>
  <si>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INGINER</t>
  </si>
  <si>
    <t>ROMANIA</t>
  </si>
  <si>
    <t>SERVICIU</t>
  </si>
  <si>
    <t>AUTO</t>
  </si>
  <si>
    <t>CRETU DAN</t>
  </si>
  <si>
    <t>DIR.COMERCIAL</t>
  </si>
  <si>
    <t>NECULA STANEL</t>
  </si>
  <si>
    <t>DIR.GENERAL</t>
  </si>
  <si>
    <t>DIRECTORAT</t>
  </si>
  <si>
    <t>BUCURESTI</t>
  </si>
  <si>
    <t>SITUATIA PLATILOR EFECTUATE PRIN BANCA IN LUNA OCTOMBRIE 2018</t>
  </si>
  <si>
    <t>OPCOM</t>
  </si>
  <si>
    <t>TARIF REGLEMENTAT</t>
  </si>
  <si>
    <t>INDEMNIZATIE C.A.-SEPT+OCT</t>
  </si>
  <si>
    <t>ISOPLUS(FACTURA ENERGOMONTAJ)</t>
  </si>
  <si>
    <t>PAYPOINT</t>
  </si>
  <si>
    <t>PAYZONE</t>
  </si>
  <si>
    <t>APELE ROMANE</t>
  </si>
  <si>
    <t>MERC INTERNATIONAL</t>
  </si>
  <si>
    <t>SPITALUL JUDETEAN</t>
  </si>
  <si>
    <t>BIOSOL PSI</t>
  </si>
  <si>
    <t>OSAN ANDA MARIA</t>
  </si>
  <si>
    <t>LUCRARI CF.CTR.9889/25.07.2018</t>
  </si>
  <si>
    <t>TARIF EMITERE AMPLASAMENT -DIN COTA DEZV</t>
  </si>
  <si>
    <t>TICHETE</t>
  </si>
  <si>
    <t>COMISION SEPT</t>
  </si>
  <si>
    <t>TAXA SEPT</t>
  </si>
  <si>
    <t>PENALITATI-CONSULTANTA TEHNICA</t>
  </si>
  <si>
    <t>RESTITUIRE GARANTIE DE BUNA EXEC CONTRACT 11854/24.08.2017</t>
  </si>
  <si>
    <t>BIURETA</t>
  </si>
  <si>
    <t>ENERGIE ELECTRICA</t>
  </si>
  <si>
    <t>PROBE</t>
  </si>
  <si>
    <t>CHELT. DE EXEC. NEJUSTIFICATE</t>
  </si>
  <si>
    <t>COMPANY DATA SRL</t>
  </si>
  <si>
    <t>OFICIUL DE CADASTRU SI PUB</t>
  </si>
  <si>
    <t>FGH FLUID GROUP</t>
  </si>
  <si>
    <t>ABONAMENT APA</t>
  </si>
  <si>
    <t>PUBLICARE AUG 2018</t>
  </si>
  <si>
    <t>TAXA VERIF.BUNURI GSK PHARMACEUTICAL TRADING</t>
  </si>
  <si>
    <t>VERIFICARI METROLOGICE</t>
  </si>
  <si>
    <t>AVANS GAZE NAT.OCTOM.2018 (OP 1548)</t>
  </si>
  <si>
    <t>ECOBIHOR</t>
  </si>
  <si>
    <t>AG.NAT.PT.PROT.MEDIULUI</t>
  </si>
  <si>
    <t>AVRIL</t>
  </si>
  <si>
    <t>PRO CONSULT INSTAL</t>
  </si>
  <si>
    <t>MESSYSTECH</t>
  </si>
  <si>
    <t>ABSORBANTI</t>
  </si>
  <si>
    <t>PRESTATII DE APA-CANAL</t>
  </si>
  <si>
    <t>APA GEO</t>
  </si>
  <si>
    <t>LUCRARI RETELE PRIMARE CF.CTR.9828/24.07.18</t>
  </si>
  <si>
    <t>PRESTARI SERVICII</t>
  </si>
  <si>
    <t>FILTRU AER</t>
  </si>
  <si>
    <t>CORAL IMPEX</t>
  </si>
  <si>
    <t>INSP.JUD.CONSTRUCTII BIHOR</t>
  </si>
  <si>
    <t>INTERSOFT</t>
  </si>
  <si>
    <t>REAL EXPERT ADVERTISING</t>
  </si>
  <si>
    <t>SERV.DERATIZARE</t>
  </si>
  <si>
    <t>RATA 10 PRIMA DE ASIG.RCA</t>
  </si>
  <si>
    <t>LUCRARI DE REPARATII RET.TERMICE SEC.</t>
  </si>
  <si>
    <t>CURS DE FORMARE PROF.</t>
  </si>
  <si>
    <t>TABLA NEAGRA</t>
  </si>
  <si>
    <t>PANOURI FOREX</t>
  </si>
  <si>
    <t>REGENCY SRL</t>
  </si>
  <si>
    <t>CHELTUIELI DEPLASARE CONFERINTA</t>
  </si>
  <si>
    <t>TOPO EARTH</t>
  </si>
  <si>
    <t>UPC</t>
  </si>
  <si>
    <t>RCS&amp;RDS</t>
  </si>
  <si>
    <t>GAL PETRE</t>
  </si>
  <si>
    <t>NCH</t>
  </si>
  <si>
    <t>DOCUMENT IMAGING SYSTEM</t>
  </si>
  <si>
    <t>MASURATORI TOPO</t>
  </si>
  <si>
    <t>ABONAMENT</t>
  </si>
  <si>
    <t>SERVICII REMEDIERE AVARII</t>
  </si>
  <si>
    <t>NOTIFICARE BACIU FAUST VIOREL</t>
  </si>
  <si>
    <t>RESTITUIRE SUMA ACHITATA ERONAT</t>
  </si>
  <si>
    <t>PRESOSTAT</t>
  </si>
  <si>
    <t>MANOPERA MANSONARE</t>
  </si>
  <si>
    <t>SERVICII DE ARHIVARE</t>
  </si>
  <si>
    <t>REGULAR.SI PENALITATI</t>
  </si>
  <si>
    <t>LUCRARI REABIL.CLADIRE CET</t>
  </si>
  <si>
    <t>SOC.ELECTRICA FURNIZ.SA</t>
  </si>
  <si>
    <t>FGH</t>
  </si>
  <si>
    <t>AKRO</t>
  </si>
  <si>
    <t>BERGERAT MONNOYEUR SRL</t>
  </si>
  <si>
    <t>ADMIN.FONDULUI PT MEDIU</t>
  </si>
  <si>
    <t xml:space="preserve">TERAVERDE </t>
  </si>
  <si>
    <t>CRIANO EXIM SRL</t>
  </si>
  <si>
    <t>ENERGOMONTAJ</t>
  </si>
  <si>
    <t>RESTITUIRE GARANTIE DE PARTICIPARE</t>
  </si>
  <si>
    <t>AVIZE DESFACERE PAVAJ</t>
  </si>
  <si>
    <t>PIESE DE SCHIMB</t>
  </si>
  <si>
    <t>EMISII DE POLUANTI SEPT.2018</t>
  </si>
  <si>
    <t>ANALIZA ULEI</t>
  </si>
  <si>
    <t>PIESE</t>
  </si>
  <si>
    <t>CARAMIDA</t>
  </si>
  <si>
    <t>REPARATIE GENERATOR SUDURA</t>
  </si>
  <si>
    <t>CV LUCRARI CONTRACT 9889</t>
  </si>
  <si>
    <t>PARHAN</t>
  </si>
  <si>
    <t>SARE GEMA</t>
  </si>
  <si>
    <t>EN TERMICA+EN.ELECTRICA</t>
  </si>
  <si>
    <t>AJUSTARI ABONAMENT</t>
  </si>
  <si>
    <t>SOC.EL.FURNIZ.</t>
  </si>
  <si>
    <t>REDEVENTA 2017</t>
  </si>
  <si>
    <t>CONSTAL SHOP SRL</t>
  </si>
  <si>
    <t>ANRE</t>
  </si>
  <si>
    <t>SC PARC HOTELS SA</t>
  </si>
  <si>
    <t>CAMERA DE COMERT SI IND.BIHOR</t>
  </si>
  <si>
    <t>COMPENSATOR LENTICULAR</t>
  </si>
  <si>
    <t>TARIF ANALIZA DOCUM.</t>
  </si>
  <si>
    <t>SERVICII HOTELIERE</t>
  </si>
  <si>
    <t>CHELT. DE PARTICIPARE TOPUL FIRMELOR</t>
  </si>
  <si>
    <t>ENDRESS+HAUSER</t>
  </si>
  <si>
    <t>SONDA MASURARE</t>
  </si>
  <si>
    <t xml:space="preserve">PRO TEHNIC </t>
  </si>
  <si>
    <t>VANCOL COM</t>
  </si>
  <si>
    <t>DGV</t>
  </si>
  <si>
    <t>AG.NAT.PROT.MEDIULUI</t>
  </si>
  <si>
    <t>FEROTERRA</t>
  </si>
  <si>
    <t>SERVICII-ANVELOPA</t>
  </si>
  <si>
    <t>LAPTE</t>
  </si>
  <si>
    <t>ASISTENTA JURIDICA</t>
  </si>
  <si>
    <t xml:space="preserve">LUCRARI </t>
  </si>
  <si>
    <t>IZOTEROM PSU SRL</t>
  </si>
  <si>
    <t>ENERGOMONTAJCF CTR.9889/25.10.18</t>
  </si>
  <si>
    <t>RAM SECURITY</t>
  </si>
  <si>
    <t>ALFA CLUJ</t>
  </si>
  <si>
    <t>RER</t>
  </si>
  <si>
    <t>POSTA ROMANA</t>
  </si>
  <si>
    <t>CARANDA BATERII</t>
  </si>
  <si>
    <t>DAVAL SRL</t>
  </si>
  <si>
    <t>ELECTROCENTRALE</t>
  </si>
  <si>
    <t>DIGI RCS</t>
  </si>
  <si>
    <t>BIR.LOCAL DE EXPERTIZE ORADEA</t>
  </si>
  <si>
    <t>TRANSP.DESEURI</t>
  </si>
  <si>
    <t>SERV PAZA</t>
  </si>
  <si>
    <t>PALAN KLE-2000</t>
  </si>
  <si>
    <t>TRANSP DESEURI</t>
  </si>
  <si>
    <t>LUCRARI CF.CTR.10081/18.07.17</t>
  </si>
  <si>
    <t>CHIRIE OCT.2018</t>
  </si>
  <si>
    <t>SIGILATE FCTG</t>
  </si>
  <si>
    <t>BALAST</t>
  </si>
  <si>
    <t>CHIRIE MIJL.FIXE</t>
  </si>
  <si>
    <t>ABONAMENT CABLU+TELEFONIE</t>
  </si>
  <si>
    <t>AVANS ONORARIU EXPERT</t>
  </si>
  <si>
    <t>AVANS GAZE NAT.NOV.2018 (OP 1641)</t>
  </si>
  <si>
    <t>ELSACO ELECRONIC</t>
  </si>
  <si>
    <t>BLACK SEA SUPPLIERS</t>
  </si>
  <si>
    <t>SERVICII DE CONSULTANTA</t>
  </si>
  <si>
    <t>MENTENANTA ISDP</t>
  </si>
  <si>
    <t>SERVICII DE EXPLOATARE SI INTRET.IU GAZE NAT.</t>
  </si>
  <si>
    <r>
      <t>ASISTENTA TEHNICA (</t>
    </r>
    <r>
      <rPr>
        <sz val="10"/>
        <rFont val="Arial"/>
        <family val="2"/>
      </rPr>
      <t>COTA</t>
    </r>
    <r>
      <rPr>
        <sz val="11"/>
        <rFont val="Calibri"/>
        <family val="2"/>
        <scheme val="minor"/>
      </rPr>
      <t>)</t>
    </r>
  </si>
  <si>
    <r>
      <t>TAXA ACORD DIR.TEHNICA (</t>
    </r>
    <r>
      <rPr>
        <sz val="10"/>
        <rFont val="Arial"/>
        <family val="2"/>
      </rPr>
      <t>COTA</t>
    </r>
    <r>
      <rPr>
        <sz val="11"/>
        <rFont val="Calibri"/>
        <family val="2"/>
        <scheme val="minor"/>
      </rPr>
      <t>)</t>
    </r>
  </si>
  <si>
    <r>
      <t>TAXA AVIZ COEXISTENTA (</t>
    </r>
    <r>
      <rPr>
        <sz val="10"/>
        <rFont val="Arial"/>
        <family val="2"/>
      </rPr>
      <t>COTA</t>
    </r>
    <r>
      <rPr>
        <sz val="11"/>
        <rFont val="Calibri"/>
        <family val="2"/>
        <scheme val="minor"/>
      </rPr>
      <t>)</t>
    </r>
  </si>
  <si>
    <r>
      <t>TAXA STUDIU,PROIECTARE,AVIZE (</t>
    </r>
    <r>
      <rPr>
        <sz val="10"/>
        <rFont val="Arial"/>
        <family val="2"/>
      </rPr>
      <t>COTA</t>
    </r>
    <r>
      <rPr>
        <sz val="11"/>
        <rFont val="Calibri"/>
        <family val="2"/>
        <scheme val="minor"/>
      </rPr>
      <t>)</t>
    </r>
  </si>
  <si>
    <r>
      <t xml:space="preserve">RETEA TERMICA </t>
    </r>
    <r>
      <rPr>
        <sz val="10"/>
        <rFont val="Arial"/>
        <family val="2"/>
      </rPr>
      <t>(COTA)</t>
    </r>
  </si>
  <si>
    <r>
      <t xml:space="preserve">AVIZ DE COEXISTENTA </t>
    </r>
    <r>
      <rPr>
        <sz val="10"/>
        <rFont val="Arial"/>
        <family val="2"/>
      </rPr>
      <t>(COTA)</t>
    </r>
  </si>
  <si>
    <r>
      <t>TARIF EMITERE AVIZ AMPLASAMENT</t>
    </r>
    <r>
      <rPr>
        <sz val="10"/>
        <rFont val="Arial"/>
        <family val="2"/>
      </rPr>
      <t xml:space="preserve"> (COTA)</t>
    </r>
  </si>
  <si>
    <r>
      <t xml:space="preserve">TAXA ACORD DIR.TEHN. </t>
    </r>
    <r>
      <rPr>
        <sz val="10"/>
        <rFont val="Arial"/>
        <family val="2"/>
      </rPr>
      <t>(COTA)</t>
    </r>
  </si>
  <si>
    <t>SITUATIA PLATILOR EFECTUATE PRIN CASA IN LUNA OCTOMBRIE 2018</t>
  </si>
  <si>
    <t>CHELT.GOSP.-DECONT 13609/05.10.18</t>
  </si>
  <si>
    <t>ANR</t>
  </si>
  <si>
    <t>CHELT.GOSP.-DECONT 13459/03.10.18</t>
  </si>
  <si>
    <t>CHELT.GOSP.-DECONT 13433/03.10.18</t>
  </si>
  <si>
    <t>CHELT.GOSP.-DECONT 13765/09.10.18</t>
  </si>
  <si>
    <t>CHELT.GOSP.-DECONT 13717/09.10.18</t>
  </si>
  <si>
    <t>CHELT.GOSP.-DECONT 13738/10.10.18</t>
  </si>
  <si>
    <t>CHELT.GOSP.-DECONT 13628/08.10.18</t>
  </si>
  <si>
    <t>CHELT.GOSP.-DECONT 13818/11.10.18</t>
  </si>
  <si>
    <t>CHELT.GOSP.-DECONT 13986/12.10.18</t>
  </si>
  <si>
    <t>CHELT.GOSP.-DECONT 13852/12.10.18</t>
  </si>
  <si>
    <t>CHELT.GOSP.-DECONT 14036/12.10.18</t>
  </si>
  <si>
    <t>CHELT.GOSP.-DECONT 14417/19.10.18</t>
  </si>
  <si>
    <t>CHELT.GOSP.-DECONT 14537/22.10.18</t>
  </si>
  <si>
    <t>CHELT.GOSP.-DECONT 14536/22.10.18</t>
  </si>
  <si>
    <t>CHELT.GOSP.-DECONT 14738/25.10.18</t>
  </si>
  <si>
    <t>DUMA NICOLAE</t>
  </si>
  <si>
    <t xml:space="preserve">SEF BIROU </t>
  </si>
  <si>
    <t>CONNECT ROMANIA</t>
  </si>
  <si>
    <t>AVION</t>
  </si>
  <si>
    <t>CHELT.GOSP.-DECONT 14943/30.10.18</t>
  </si>
  <si>
    <t>CHELT.GOSP.-DECONT 14987/30.10.18</t>
  </si>
  <si>
    <t>CHELT.GOSP.-DECONT 15014/31.10.18</t>
  </si>
  <si>
    <t>CHELT.GOSP.-DECONT 14944/30.10.18</t>
  </si>
  <si>
    <t>CONSILIU DE ADMINISTRATIE</t>
  </si>
  <si>
    <t>Situatia cheltuielilor cu deplasarile efectuate in luna OCTOMBRIE 2018</t>
  </si>
  <si>
    <t>UNAP</t>
  </si>
  <si>
    <t>CRISAN IOAN</t>
  </si>
  <si>
    <t>SEF RET SEC</t>
  </si>
  <si>
    <t>RESITA</t>
  </si>
  <si>
    <t>CHERECHES MIHAI</t>
  </si>
  <si>
    <t>B.MENTENANTA PLANIF.</t>
  </si>
  <si>
    <t>PRIMARIE</t>
  </si>
  <si>
    <t>BOLOGEAN N.CRISTIAN</t>
  </si>
  <si>
    <t>AUTOM.CONTONTOARE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</si>
</sst>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;@"/>
    <numFmt numFmtId="165" formatCode="_ * #,##0.00_ ;_ * \-#,##0.00_ ;_ * &quot;-&quot;??_ ;_ @_ "/>
    <numFmt numFmtId="166" formatCode="dd/mm/yy;@"/>
  </numFmts>
  <fonts count="14">
    <font>
      <sz val="11"/>
      <color theme="1"/>
      <name val="Calibri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>
      <alignment vertical="center"/>
    </xf>
    <xf numFmtId="0" fontId="1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1" applyFont="1" applyAlignment="1"/>
    <xf numFmtId="0" fontId="7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8" fillId="0" borderId="0" xfId="0" applyFont="1"/>
    <xf numFmtId="165" fontId="8" fillId="0" borderId="5" xfId="1" applyFont="1" applyBorder="1" applyAlignment="1"/>
    <xf numFmtId="164" fontId="7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7" fillId="0" borderId="1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164" fontId="5" fillId="0" borderId="19" xfId="0" applyNumberFormat="1" applyFont="1" applyBorder="1" applyAlignment="1">
      <alignment horizontal="left"/>
    </xf>
    <xf numFmtId="4" fontId="5" fillId="0" borderId="20" xfId="2" applyNumberFormat="1" applyFont="1" applyBorder="1" applyAlignment="1">
      <alignment horizontal="right" vertical="center"/>
    </xf>
    <xf numFmtId="0" fontId="5" fillId="0" borderId="19" xfId="0" applyFont="1" applyBorder="1"/>
    <xf numFmtId="0" fontId="5" fillId="0" borderId="21" xfId="0" applyFont="1" applyBorder="1"/>
    <xf numFmtId="0" fontId="5" fillId="0" borderId="0" xfId="0" applyFont="1"/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4" fontId="6" fillId="0" borderId="0" xfId="2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9" fillId="0" borderId="5" xfId="2" applyNumberFormat="1" applyFont="1" applyBorder="1" applyAlignment="1">
      <alignment vertical="center"/>
    </xf>
    <xf numFmtId="4" fontId="9" fillId="0" borderId="5" xfId="2" applyNumberFormat="1" applyFont="1" applyBorder="1" applyAlignment="1">
      <alignment horizontal="left" vertical="center"/>
    </xf>
    <xf numFmtId="0" fontId="9" fillId="0" borderId="5" xfId="2" applyFont="1" applyBorder="1" applyAlignment="1">
      <alignment vertical="center"/>
    </xf>
    <xf numFmtId="4" fontId="9" fillId="0" borderId="5" xfId="2" applyNumberFormat="1" applyFont="1" applyBorder="1" applyAlignment="1">
      <alignment horizontal="right"/>
    </xf>
    <xf numFmtId="49" fontId="9" fillId="0" borderId="5" xfId="2" applyNumberFormat="1" applyFont="1" applyBorder="1"/>
    <xf numFmtId="4" fontId="9" fillId="0" borderId="5" xfId="2" applyNumberFormat="1" applyFont="1" applyBorder="1"/>
    <xf numFmtId="49" fontId="9" fillId="0" borderId="5" xfId="2" applyNumberFormat="1" applyFont="1" applyBorder="1" applyAlignment="1">
      <alignment horizontal="left"/>
    </xf>
    <xf numFmtId="0" fontId="9" fillId="0" borderId="5" xfId="2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5" xfId="0" applyFont="1" applyBorder="1" applyAlignment="1">
      <alignment horizontal="center"/>
    </xf>
    <xf numFmtId="0" fontId="12" fillId="0" borderId="0" xfId="0" applyFont="1"/>
    <xf numFmtId="4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4" fontId="12" fillId="0" borderId="5" xfId="2" applyNumberFormat="1" applyFont="1" applyBorder="1" applyAlignment="1">
      <alignment horizontal="left" vertical="center"/>
    </xf>
    <xf numFmtId="4" fontId="1" fillId="0" borderId="5" xfId="2" applyNumberFormat="1" applyBorder="1" applyAlignment="1">
      <alignment vertical="center" wrapText="1"/>
    </xf>
    <xf numFmtId="4" fontId="1" fillId="0" borderId="5" xfId="2" applyNumberFormat="1" applyBorder="1" applyAlignment="1">
      <alignment horizontal="left" vertical="center" wrapText="1"/>
    </xf>
    <xf numFmtId="0" fontId="1" fillId="0" borderId="5" xfId="2" applyBorder="1" applyAlignment="1">
      <alignment horizontal="left" vertical="center" wrapText="1"/>
    </xf>
    <xf numFmtId="0" fontId="1" fillId="0" borderId="5" xfId="2" applyBorder="1" applyAlignment="1">
      <alignment horizontal="left" vertical="center"/>
    </xf>
    <xf numFmtId="4" fontId="12" fillId="0" borderId="5" xfId="2" applyNumberFormat="1" applyFont="1" applyBorder="1" applyAlignment="1">
      <alignment vertical="center"/>
    </xf>
    <xf numFmtId="4" fontId="12" fillId="0" borderId="5" xfId="2" applyNumberFormat="1" applyFont="1" applyBorder="1"/>
    <xf numFmtId="49" fontId="12" fillId="0" borderId="5" xfId="2" applyNumberFormat="1" applyFont="1" applyBorder="1" applyAlignment="1">
      <alignment horizontal="left"/>
    </xf>
    <xf numFmtId="0" fontId="1" fillId="0" borderId="5" xfId="2" applyBorder="1" applyAlignment="1">
      <alignment vertical="center"/>
    </xf>
    <xf numFmtId="0" fontId="12" fillId="0" borderId="0" xfId="2" applyFont="1" applyAlignment="1">
      <alignment vertical="center"/>
    </xf>
    <xf numFmtId="165" fontId="10" fillId="0" borderId="0" xfId="1" applyFont="1" applyAlignment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0" xfId="0" applyFont="1"/>
    <xf numFmtId="165" fontId="10" fillId="0" borderId="5" xfId="1" applyFont="1" applyBorder="1" applyAlignment="1"/>
    <xf numFmtId="166" fontId="1" fillId="0" borderId="5" xfId="2" applyNumberFormat="1" applyBorder="1" applyAlignment="1">
      <alignment horizontal="center" vertical="center"/>
    </xf>
    <xf numFmtId="166" fontId="1" fillId="0" borderId="5" xfId="2" applyNumberForma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5" xfId="0" applyNumberFormat="1" applyBorder="1"/>
    <xf numFmtId="14" fontId="0" fillId="0" borderId="5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14" fontId="6" fillId="0" borderId="22" xfId="0" applyNumberFormat="1" applyFont="1" applyBorder="1" applyAlignment="1">
      <alignment horizontal="left"/>
    </xf>
    <xf numFmtId="14" fontId="6" fillId="0" borderId="23" xfId="0" applyNumberFormat="1" applyFont="1" applyBorder="1" applyAlignment="1">
      <alignment horizontal="left"/>
    </xf>
    <xf numFmtId="14" fontId="6" fillId="0" borderId="24" xfId="0" applyNumberFormat="1" applyFont="1" applyBorder="1" applyAlignment="1">
      <alignment horizontal="left"/>
    </xf>
    <xf numFmtId="166" fontId="3" fillId="0" borderId="5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0" fontId="2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4" fontId="7" fillId="0" borderId="5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14" fontId="6" fillId="2" borderId="12" xfId="0" applyNumberFormat="1" applyFont="1" applyFill="1" applyBorder="1" applyAlignment="1">
      <alignment horizontal="left"/>
    </xf>
    <xf numFmtId="14" fontId="6" fillId="2" borderId="13" xfId="0" applyNumberFormat="1" applyFont="1" applyFill="1" applyBorder="1" applyAlignment="1">
      <alignment horizontal="left"/>
    </xf>
    <xf numFmtId="14" fontId="6" fillId="2" borderId="14" xfId="0" applyNumberFormat="1" applyFont="1" applyFill="1" applyBorder="1" applyAlignment="1">
      <alignment horizontal="left"/>
    </xf>
    <xf numFmtId="14" fontId="7" fillId="2" borderId="17" xfId="0" applyNumberFormat="1" applyFont="1" applyFill="1" applyBorder="1" applyAlignment="1">
      <alignment horizontal="left"/>
    </xf>
    <xf numFmtId="14" fontId="7" fillId="2" borderId="18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</cellXfs>
  <cellStyles count="3">
    <cellStyle name="Normal" xfId="0" builtinId="0"/>
    <cellStyle name="Normal_Sheet1" xfId="2" xr:uid="{00000000-0005-0000-0000-00000B000000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"/>
  <sheetViews>
    <sheetView tabSelected="1" zoomScale="110" zoomScaleNormal="110" workbookViewId="0">
      <selection activeCell="A4" sqref="A4"/>
    </sheetView>
  </sheetViews>
  <sheetFormatPr defaultColWidth="9" defaultRowHeight="15"/>
  <cols>
    <col min="1" max="1" width="9" style="65"/>
    <col min="2" max="2" width="15.140625" style="65" customWidth="1"/>
    <col min="3" max="3" width="18.28515625" style="65" customWidth="1"/>
    <col min="4" max="4" width="33" style="65" customWidth="1"/>
    <col min="5" max="5" width="55.28515625" style="65" customWidth="1"/>
    <col min="6" max="16384" width="9" style="65"/>
  </cols>
  <sheetData>
    <row r="1" spans="1:7" s="2" customFormat="1" ht="15.75">
      <c r="A1" s="29" t="s">
        <v>0</v>
      </c>
      <c r="B1" s="30"/>
      <c r="C1" s="31"/>
    </row>
    <row r="2" spans="1:7" s="2" customFormat="1" ht="15.75">
      <c r="A2" s="29" t="s">
        <v>1</v>
      </c>
      <c r="B2" s="30"/>
      <c r="C2" s="31"/>
    </row>
    <row r="3" spans="1:7" s="2" customFormat="1"/>
    <row r="4" spans="1:7" s="2" customFormat="1"/>
    <row r="5" spans="1:7" s="2" customFormat="1" ht="15.75">
      <c r="A5" s="32"/>
      <c r="B5" s="96" t="s">
        <v>95</v>
      </c>
      <c r="C5" s="96"/>
      <c r="D5" s="96"/>
      <c r="E5" s="96"/>
      <c r="F5" s="96"/>
      <c r="G5" s="96"/>
    </row>
    <row r="6" spans="1:7" s="2" customFormat="1">
      <c r="A6" s="33"/>
      <c r="B6" s="34"/>
      <c r="C6" s="30"/>
      <c r="D6" s="31"/>
      <c r="E6" s="31"/>
    </row>
    <row r="7" spans="1:7" s="2" customFormat="1" ht="31.5">
      <c r="A7" s="47" t="s">
        <v>2</v>
      </c>
      <c r="B7" s="48" t="s">
        <v>3</v>
      </c>
      <c r="C7" s="49" t="s">
        <v>4</v>
      </c>
      <c r="D7" s="50" t="s">
        <v>5</v>
      </c>
      <c r="E7" s="51" t="s">
        <v>6</v>
      </c>
    </row>
    <row r="8" spans="1:7" s="2" customFormat="1" ht="15.75">
      <c r="A8" s="35"/>
      <c r="B8" s="34"/>
      <c r="C8" s="36"/>
      <c r="D8" s="32"/>
      <c r="E8" s="37"/>
    </row>
    <row r="9" spans="1:7" s="2" customFormat="1" ht="16.5" thickBot="1">
      <c r="A9" s="52" t="s">
        <v>7</v>
      </c>
      <c r="B9" s="97" t="s">
        <v>8</v>
      </c>
      <c r="C9" s="98"/>
      <c r="D9" s="99"/>
      <c r="E9" s="100"/>
    </row>
    <row r="10" spans="1:7" s="10" customFormat="1" thickBot="1">
      <c r="A10" s="45">
        <v>1</v>
      </c>
      <c r="B10" s="38" t="s">
        <v>9</v>
      </c>
      <c r="C10" s="39">
        <f>60769+15227+613849+4680+172998+45155+705338+45520+431120+3617+10000</f>
        <v>2108273</v>
      </c>
      <c r="D10" s="40" t="s">
        <v>10</v>
      </c>
      <c r="E10" s="41" t="s">
        <v>11</v>
      </c>
    </row>
    <row r="11" spans="1:7" s="10" customFormat="1">
      <c r="A11" s="44"/>
      <c r="B11" s="62" t="s">
        <v>56</v>
      </c>
      <c r="C11" s="46">
        <f>SUM(C10)</f>
        <v>2108273</v>
      </c>
      <c r="D11" s="42"/>
      <c r="E11" s="42"/>
    </row>
    <row r="12" spans="1:7" s="63" customFormat="1" ht="15.75">
      <c r="A12" s="43"/>
    </row>
    <row r="13" spans="1:7" s="2" customFormat="1" ht="15.75">
      <c r="A13" s="53" t="s">
        <v>12</v>
      </c>
      <c r="B13" s="101"/>
      <c r="C13" s="102"/>
      <c r="D13" s="103"/>
      <c r="E13" s="103"/>
    </row>
    <row r="14" spans="1:7">
      <c r="A14" s="64">
        <v>1</v>
      </c>
      <c r="B14" s="84">
        <v>43381</v>
      </c>
      <c r="C14" s="54">
        <f>1282.06+634.66</f>
        <v>1916.7199999999998</v>
      </c>
      <c r="D14" s="55" t="s">
        <v>96</v>
      </c>
      <c r="E14" s="56" t="s">
        <v>97</v>
      </c>
    </row>
    <row r="15" spans="1:7">
      <c r="A15" s="64">
        <v>2</v>
      </c>
      <c r="B15" s="84">
        <v>43381</v>
      </c>
      <c r="C15" s="66">
        <v>2800</v>
      </c>
      <c r="D15" s="67" t="s">
        <v>268</v>
      </c>
      <c r="E15" s="67" t="s">
        <v>98</v>
      </c>
    </row>
    <row r="16" spans="1:7">
      <c r="A16" s="64">
        <v>3</v>
      </c>
      <c r="B16" s="85">
        <v>43382</v>
      </c>
      <c r="C16" s="57">
        <f>173694.79-62198.02</f>
        <v>111496.77000000002</v>
      </c>
      <c r="D16" s="58" t="s">
        <v>99</v>
      </c>
      <c r="E16" s="56" t="s">
        <v>107</v>
      </c>
    </row>
    <row r="17" spans="1:5">
      <c r="A17" s="64">
        <v>4</v>
      </c>
      <c r="B17" s="85">
        <v>43382</v>
      </c>
      <c r="C17" s="59">
        <v>130546.77</v>
      </c>
      <c r="D17" s="60" t="s">
        <v>23</v>
      </c>
      <c r="E17" s="68" t="s">
        <v>109</v>
      </c>
    </row>
    <row r="18" spans="1:5">
      <c r="A18" s="64">
        <v>5</v>
      </c>
      <c r="B18" s="85">
        <v>43382</v>
      </c>
      <c r="C18" s="59">
        <v>662.3</v>
      </c>
      <c r="D18" s="60" t="s">
        <v>100</v>
      </c>
      <c r="E18" s="56" t="s">
        <v>110</v>
      </c>
    </row>
    <row r="19" spans="1:5">
      <c r="A19" s="64">
        <v>6</v>
      </c>
      <c r="B19" s="85">
        <v>43382</v>
      </c>
      <c r="C19" s="59">
        <v>28.28</v>
      </c>
      <c r="D19" s="60" t="s">
        <v>101</v>
      </c>
      <c r="E19" s="56" t="s">
        <v>111</v>
      </c>
    </row>
    <row r="20" spans="1:5">
      <c r="A20" s="64">
        <v>7</v>
      </c>
      <c r="B20" s="85">
        <v>43382</v>
      </c>
      <c r="C20" s="59">
        <v>319.42</v>
      </c>
      <c r="D20" s="60" t="s">
        <v>102</v>
      </c>
      <c r="E20" s="56" t="s">
        <v>112</v>
      </c>
    </row>
    <row r="21" spans="1:5">
      <c r="A21" s="64">
        <v>8</v>
      </c>
      <c r="B21" s="85">
        <v>43382</v>
      </c>
      <c r="C21" s="54">
        <v>2971.5</v>
      </c>
      <c r="D21" s="55" t="s">
        <v>18</v>
      </c>
      <c r="E21" s="56" t="s">
        <v>113</v>
      </c>
    </row>
    <row r="22" spans="1:5">
      <c r="A22" s="64">
        <v>9</v>
      </c>
      <c r="B22" s="85">
        <v>43382</v>
      </c>
      <c r="C22" s="56">
        <v>1892.1</v>
      </c>
      <c r="D22" s="61" t="s">
        <v>103</v>
      </c>
      <c r="E22" s="56" t="s">
        <v>114</v>
      </c>
    </row>
    <row r="23" spans="1:5">
      <c r="A23" s="64">
        <v>10</v>
      </c>
      <c r="B23" s="85">
        <v>43382</v>
      </c>
      <c r="C23" s="54">
        <v>162.56</v>
      </c>
      <c r="D23" s="55" t="s">
        <v>104</v>
      </c>
      <c r="E23" s="56" t="s">
        <v>115</v>
      </c>
    </row>
    <row r="24" spans="1:5">
      <c r="A24" s="64">
        <v>11</v>
      </c>
      <c r="B24" s="85">
        <v>43382</v>
      </c>
      <c r="C24" s="54">
        <v>119</v>
      </c>
      <c r="D24" s="55" t="s">
        <v>105</v>
      </c>
      <c r="E24" s="56" t="s">
        <v>116</v>
      </c>
    </row>
    <row r="25" spans="1:5">
      <c r="A25" s="64">
        <v>12</v>
      </c>
      <c r="B25" s="85">
        <v>43382</v>
      </c>
      <c r="C25" s="54">
        <v>2078.71</v>
      </c>
      <c r="D25" s="69" t="s">
        <v>106</v>
      </c>
      <c r="E25" s="68" t="s">
        <v>117</v>
      </c>
    </row>
    <row r="26" spans="1:5">
      <c r="A26" s="64">
        <v>13</v>
      </c>
      <c r="B26" s="86">
        <v>43385</v>
      </c>
      <c r="C26" s="70">
        <f>162.65+691.21</f>
        <v>853.86</v>
      </c>
      <c r="D26" s="71" t="s">
        <v>24</v>
      </c>
      <c r="E26" s="72" t="s">
        <v>121</v>
      </c>
    </row>
    <row r="27" spans="1:5">
      <c r="A27" s="64">
        <v>14</v>
      </c>
      <c r="B27" s="86">
        <v>43385</v>
      </c>
      <c r="C27" s="70">
        <v>1428</v>
      </c>
      <c r="D27" s="71" t="s">
        <v>16</v>
      </c>
      <c r="E27" s="73" t="s">
        <v>122</v>
      </c>
    </row>
    <row r="28" spans="1:5">
      <c r="A28" s="64">
        <v>15</v>
      </c>
      <c r="B28" s="86">
        <v>43385</v>
      </c>
      <c r="C28" s="70">
        <v>297.5</v>
      </c>
      <c r="D28" s="71" t="s">
        <v>118</v>
      </c>
      <c r="E28" s="73" t="s">
        <v>34</v>
      </c>
    </row>
    <row r="29" spans="1:5">
      <c r="A29" s="64">
        <v>16</v>
      </c>
      <c r="B29" s="86">
        <v>43385</v>
      </c>
      <c r="C29" s="70">
        <v>100</v>
      </c>
      <c r="D29" s="71" t="s">
        <v>119</v>
      </c>
      <c r="E29" s="73" t="s">
        <v>123</v>
      </c>
    </row>
    <row r="30" spans="1:5">
      <c r="A30" s="64">
        <v>17</v>
      </c>
      <c r="B30" s="86">
        <v>43385</v>
      </c>
      <c r="C30" s="74">
        <v>586.73</v>
      </c>
      <c r="D30" s="69" t="s">
        <v>120</v>
      </c>
      <c r="E30" s="68" t="s">
        <v>124</v>
      </c>
    </row>
    <row r="31" spans="1:5">
      <c r="A31" s="64">
        <v>18</v>
      </c>
      <c r="B31" s="86">
        <v>43385</v>
      </c>
      <c r="C31" s="75">
        <v>2000000</v>
      </c>
      <c r="D31" s="76" t="s">
        <v>20</v>
      </c>
      <c r="E31" s="68" t="s">
        <v>125</v>
      </c>
    </row>
    <row r="32" spans="1:5">
      <c r="A32" s="64">
        <v>19</v>
      </c>
      <c r="B32" s="86">
        <v>43388</v>
      </c>
      <c r="C32" s="54">
        <v>2482.2399999999998</v>
      </c>
      <c r="D32" s="69" t="s">
        <v>126</v>
      </c>
      <c r="E32" s="68" t="s">
        <v>131</v>
      </c>
    </row>
    <row r="33" spans="1:5">
      <c r="A33" s="64">
        <v>20</v>
      </c>
      <c r="B33" s="86">
        <v>43388</v>
      </c>
      <c r="C33" s="74">
        <f>501230.73+77.69+23.3</f>
        <v>501331.72</v>
      </c>
      <c r="D33" s="69" t="s">
        <v>30</v>
      </c>
      <c r="E33" s="68" t="s">
        <v>132</v>
      </c>
    </row>
    <row r="34" spans="1:5">
      <c r="A34" s="64">
        <v>21</v>
      </c>
      <c r="B34" s="86">
        <v>43388</v>
      </c>
      <c r="C34" s="74">
        <f>54770.75+42119.43+25110.29+4069.8+893.81</f>
        <v>126964.08</v>
      </c>
      <c r="D34" s="55" t="s">
        <v>31</v>
      </c>
      <c r="E34" s="68" t="s">
        <v>133</v>
      </c>
    </row>
    <row r="35" spans="1:5">
      <c r="A35" s="64">
        <v>22</v>
      </c>
      <c r="B35" s="86">
        <v>43388</v>
      </c>
      <c r="C35" s="74">
        <f>42263.17+128885.58+314952.74</f>
        <v>486101.49</v>
      </c>
      <c r="D35" s="69" t="s">
        <v>128</v>
      </c>
      <c r="E35" s="68" t="s">
        <v>134</v>
      </c>
    </row>
    <row r="36" spans="1:5">
      <c r="A36" s="64">
        <v>23</v>
      </c>
      <c r="B36" s="86">
        <v>43388</v>
      </c>
      <c r="C36" s="74">
        <v>500</v>
      </c>
      <c r="D36" s="69" t="s">
        <v>129</v>
      </c>
      <c r="E36" s="68" t="s">
        <v>135</v>
      </c>
    </row>
    <row r="37" spans="1:5">
      <c r="A37" s="64">
        <v>24</v>
      </c>
      <c r="B37" s="86">
        <v>43388</v>
      </c>
      <c r="C37" s="74">
        <v>615.71</v>
      </c>
      <c r="D37" s="69" t="s">
        <v>21</v>
      </c>
      <c r="E37" s="68" t="s">
        <v>36</v>
      </c>
    </row>
    <row r="38" spans="1:5">
      <c r="A38" s="64">
        <v>25</v>
      </c>
      <c r="B38" s="86">
        <v>43388</v>
      </c>
      <c r="C38" s="74">
        <v>366101.12</v>
      </c>
      <c r="D38" s="69" t="s">
        <v>130</v>
      </c>
      <c r="E38" s="68" t="s">
        <v>136</v>
      </c>
    </row>
    <row r="39" spans="1:5">
      <c r="A39" s="64">
        <v>26</v>
      </c>
      <c r="B39" s="86">
        <v>43388</v>
      </c>
      <c r="C39" s="74">
        <v>4542.17</v>
      </c>
      <c r="D39" s="69" t="s">
        <v>137</v>
      </c>
      <c r="E39" s="68" t="s">
        <v>141</v>
      </c>
    </row>
    <row r="40" spans="1:5">
      <c r="A40" s="64">
        <v>27</v>
      </c>
      <c r="B40" s="86">
        <v>43388</v>
      </c>
      <c r="C40" s="74">
        <f>357+298+964+85+182+19+224+788+58+66+110+19+91</f>
        <v>3261</v>
      </c>
      <c r="D40" s="69" t="s">
        <v>32</v>
      </c>
      <c r="E40" s="68" t="s">
        <v>142</v>
      </c>
    </row>
    <row r="41" spans="1:5">
      <c r="A41" s="64">
        <v>28</v>
      </c>
      <c r="B41" s="86">
        <v>43388</v>
      </c>
      <c r="C41" s="74">
        <v>6380.08</v>
      </c>
      <c r="D41" s="69" t="s">
        <v>138</v>
      </c>
      <c r="E41" s="68" t="s">
        <v>143</v>
      </c>
    </row>
    <row r="42" spans="1:5">
      <c r="A42" s="64">
        <v>29</v>
      </c>
      <c r="B42" s="86">
        <v>43388</v>
      </c>
      <c r="C42" s="74">
        <f>4200+4200</f>
        <v>8400</v>
      </c>
      <c r="D42" s="69" t="s">
        <v>139</v>
      </c>
      <c r="E42" s="68" t="s">
        <v>144</v>
      </c>
    </row>
    <row r="43" spans="1:5">
      <c r="A43" s="64">
        <v>30</v>
      </c>
      <c r="B43" s="86">
        <v>43388</v>
      </c>
      <c r="C43" s="74">
        <v>2427.6</v>
      </c>
      <c r="D43" s="69" t="s">
        <v>35</v>
      </c>
      <c r="E43" s="68" t="s">
        <v>145</v>
      </c>
    </row>
    <row r="44" spans="1:5">
      <c r="A44" s="64">
        <v>31</v>
      </c>
      <c r="B44" s="86">
        <v>43388</v>
      </c>
      <c r="C44" s="74">
        <v>1234.03</v>
      </c>
      <c r="D44" s="69" t="s">
        <v>140</v>
      </c>
      <c r="E44" s="68" t="s">
        <v>146</v>
      </c>
    </row>
    <row r="45" spans="1:5">
      <c r="A45" s="64">
        <v>32</v>
      </c>
      <c r="B45" s="86">
        <v>43388</v>
      </c>
      <c r="C45" s="74">
        <f>151.65+1380.75</f>
        <v>1532.4</v>
      </c>
      <c r="D45" s="69" t="s">
        <v>26</v>
      </c>
      <c r="E45" s="68" t="s">
        <v>14</v>
      </c>
    </row>
    <row r="46" spans="1:5">
      <c r="A46" s="64">
        <v>33</v>
      </c>
      <c r="B46" s="86">
        <v>43388</v>
      </c>
      <c r="C46" s="74">
        <v>826.81</v>
      </c>
      <c r="D46" s="69" t="s">
        <v>15</v>
      </c>
      <c r="E46" s="68" t="s">
        <v>14</v>
      </c>
    </row>
    <row r="47" spans="1:5">
      <c r="A47" s="64">
        <v>34</v>
      </c>
      <c r="B47" s="84">
        <v>43389</v>
      </c>
      <c r="C47" s="66">
        <v>415</v>
      </c>
      <c r="D47" s="69" t="s">
        <v>147</v>
      </c>
      <c r="E47" s="68" t="s">
        <v>148</v>
      </c>
    </row>
    <row r="48" spans="1:5">
      <c r="A48" s="64">
        <v>35</v>
      </c>
      <c r="B48" s="84">
        <v>43390</v>
      </c>
      <c r="C48" s="74">
        <v>3248.7</v>
      </c>
      <c r="D48" s="69" t="s">
        <v>149</v>
      </c>
      <c r="E48" s="68" t="s">
        <v>155</v>
      </c>
    </row>
    <row r="49" spans="1:5">
      <c r="A49" s="64">
        <v>36</v>
      </c>
      <c r="B49" s="84">
        <v>43390</v>
      </c>
      <c r="C49" s="74">
        <v>310.94</v>
      </c>
      <c r="D49" s="69" t="s">
        <v>150</v>
      </c>
      <c r="E49" s="68" t="s">
        <v>156</v>
      </c>
    </row>
    <row r="50" spans="1:5">
      <c r="A50" s="64">
        <v>37</v>
      </c>
      <c r="B50" s="84">
        <v>43390</v>
      </c>
      <c r="C50" s="74">
        <v>250</v>
      </c>
      <c r="D50" s="69" t="s">
        <v>151</v>
      </c>
      <c r="E50" s="68" t="s">
        <v>157</v>
      </c>
    </row>
    <row r="51" spans="1:5">
      <c r="A51" s="64">
        <v>38</v>
      </c>
      <c r="B51" s="84">
        <v>43390</v>
      </c>
      <c r="C51" s="74">
        <v>119</v>
      </c>
      <c r="D51" s="69" t="s">
        <v>41</v>
      </c>
      <c r="E51" s="68" t="s">
        <v>158</v>
      </c>
    </row>
    <row r="52" spans="1:5">
      <c r="A52" s="64">
        <v>39</v>
      </c>
      <c r="B52" s="84">
        <v>43390</v>
      </c>
      <c r="C52" s="74">
        <v>265.68</v>
      </c>
      <c r="D52" s="69" t="s">
        <v>152</v>
      </c>
      <c r="E52" s="68" t="s">
        <v>159</v>
      </c>
    </row>
    <row r="53" spans="1:5">
      <c r="A53" s="64">
        <v>40</v>
      </c>
      <c r="B53" s="84">
        <v>43390</v>
      </c>
      <c r="C53" s="74">
        <v>940</v>
      </c>
      <c r="D53" s="69" t="s">
        <v>52</v>
      </c>
      <c r="E53" s="68" t="s">
        <v>160</v>
      </c>
    </row>
    <row r="54" spans="1:5">
      <c r="A54" s="64">
        <v>41</v>
      </c>
      <c r="B54" s="84">
        <v>43390</v>
      </c>
      <c r="C54" s="74">
        <v>1716.58</v>
      </c>
      <c r="D54" s="69" t="s">
        <v>15</v>
      </c>
      <c r="E54" s="68" t="s">
        <v>161</v>
      </c>
    </row>
    <row r="55" spans="1:5">
      <c r="A55" s="64">
        <v>42</v>
      </c>
      <c r="B55" s="84">
        <v>43390</v>
      </c>
      <c r="C55" s="74">
        <f>368.39+450.75+286.92</f>
        <v>1106.06</v>
      </c>
      <c r="D55" s="69" t="s">
        <v>53</v>
      </c>
      <c r="E55" s="68" t="s">
        <v>33</v>
      </c>
    </row>
    <row r="56" spans="1:5">
      <c r="A56" s="64">
        <v>43</v>
      </c>
      <c r="B56" s="84">
        <v>43390</v>
      </c>
      <c r="C56" s="74">
        <v>4879</v>
      </c>
      <c r="D56" s="69" t="s">
        <v>153</v>
      </c>
      <c r="E56" s="68" t="s">
        <v>28</v>
      </c>
    </row>
    <row r="57" spans="1:5">
      <c r="A57" s="64">
        <v>44</v>
      </c>
      <c r="B57" s="84">
        <v>43390</v>
      </c>
      <c r="C57" s="74">
        <v>10442.25</v>
      </c>
      <c r="D57" s="69" t="s">
        <v>154</v>
      </c>
      <c r="E57" s="68" t="s">
        <v>162</v>
      </c>
    </row>
    <row r="58" spans="1:5">
      <c r="A58" s="64">
        <v>45</v>
      </c>
      <c r="B58" s="84">
        <v>43390</v>
      </c>
      <c r="C58" s="74">
        <v>200997.12</v>
      </c>
      <c r="D58" s="69" t="s">
        <v>37</v>
      </c>
      <c r="E58" s="68" t="s">
        <v>38</v>
      </c>
    </row>
    <row r="59" spans="1:5">
      <c r="A59" s="64">
        <v>46</v>
      </c>
      <c r="B59" s="84">
        <v>43390</v>
      </c>
      <c r="C59" s="74">
        <f>101882.7+9181.52</f>
        <v>111064.22</v>
      </c>
      <c r="D59" s="69" t="s">
        <v>20</v>
      </c>
      <c r="E59" s="68" t="s">
        <v>163</v>
      </c>
    </row>
    <row r="60" spans="1:5">
      <c r="A60" s="64">
        <v>47</v>
      </c>
      <c r="B60" s="84">
        <v>43390</v>
      </c>
      <c r="C60" s="75">
        <v>3000000</v>
      </c>
      <c r="D60" s="76" t="s">
        <v>20</v>
      </c>
      <c r="E60" s="68" t="s">
        <v>125</v>
      </c>
    </row>
    <row r="61" spans="1:5">
      <c r="A61" s="64">
        <v>48</v>
      </c>
      <c r="B61" s="84">
        <v>43390</v>
      </c>
      <c r="C61" s="74">
        <f>92163.28-45000</f>
        <v>47163.28</v>
      </c>
      <c r="D61" s="69" t="s">
        <v>54</v>
      </c>
      <c r="E61" s="68" t="s">
        <v>164</v>
      </c>
    </row>
    <row r="62" spans="1:5">
      <c r="A62" s="64">
        <v>49</v>
      </c>
      <c r="B62" s="84">
        <v>43390</v>
      </c>
      <c r="C62" s="74">
        <v>6981.8</v>
      </c>
      <c r="D62" s="69" t="s">
        <v>39</v>
      </c>
      <c r="E62" s="68" t="s">
        <v>40</v>
      </c>
    </row>
    <row r="63" spans="1:5">
      <c r="A63" s="64">
        <v>50</v>
      </c>
      <c r="B63" s="84">
        <v>43391</v>
      </c>
      <c r="C63" s="74">
        <v>70828.240000000005</v>
      </c>
      <c r="D63" s="69" t="s">
        <v>37</v>
      </c>
      <c r="E63" s="68" t="s">
        <v>38</v>
      </c>
    </row>
    <row r="64" spans="1:5">
      <c r="A64" s="64">
        <v>51</v>
      </c>
      <c r="B64" s="84">
        <v>43396</v>
      </c>
      <c r="C64" s="70">
        <v>25.68</v>
      </c>
      <c r="D64" s="71" t="s">
        <v>165</v>
      </c>
      <c r="E64" s="77" t="s">
        <v>49</v>
      </c>
    </row>
    <row r="65" spans="1:5">
      <c r="A65" s="64">
        <v>52</v>
      </c>
      <c r="B65" s="84">
        <v>43396</v>
      </c>
      <c r="C65" s="70">
        <v>75.739999999999995</v>
      </c>
      <c r="D65" s="71" t="s">
        <v>166</v>
      </c>
      <c r="E65" s="77" t="s">
        <v>124</v>
      </c>
    </row>
    <row r="66" spans="1:5">
      <c r="A66" s="64">
        <v>53</v>
      </c>
      <c r="B66" s="84">
        <v>43396</v>
      </c>
      <c r="C66" s="70">
        <v>1200</v>
      </c>
      <c r="D66" s="71" t="s">
        <v>22</v>
      </c>
      <c r="E66" s="77" t="s">
        <v>173</v>
      </c>
    </row>
    <row r="67" spans="1:5">
      <c r="A67" s="64">
        <v>54</v>
      </c>
      <c r="B67" s="84">
        <v>43396</v>
      </c>
      <c r="C67" s="70">
        <v>1200</v>
      </c>
      <c r="D67" s="71" t="s">
        <v>167</v>
      </c>
      <c r="E67" s="77" t="s">
        <v>173</v>
      </c>
    </row>
    <row r="68" spans="1:5">
      <c r="A68" s="64">
        <v>55</v>
      </c>
      <c r="B68" s="84">
        <v>43396</v>
      </c>
      <c r="C68" s="70">
        <v>7810</v>
      </c>
      <c r="D68" s="71" t="s">
        <v>46</v>
      </c>
      <c r="E68" s="77" t="s">
        <v>174</v>
      </c>
    </row>
    <row r="69" spans="1:5">
      <c r="A69" s="64">
        <v>56</v>
      </c>
      <c r="B69" s="84">
        <v>43396</v>
      </c>
      <c r="C69" s="70">
        <v>402.32</v>
      </c>
      <c r="D69" s="71" t="s">
        <v>168</v>
      </c>
      <c r="E69" s="77" t="s">
        <v>175</v>
      </c>
    </row>
    <row r="70" spans="1:5">
      <c r="A70" s="64">
        <v>57</v>
      </c>
      <c r="B70" s="84">
        <v>43396</v>
      </c>
      <c r="C70" s="70">
        <v>43</v>
      </c>
      <c r="D70" s="71" t="s">
        <v>169</v>
      </c>
      <c r="E70" s="73" t="s">
        <v>176</v>
      </c>
    </row>
    <row r="71" spans="1:5">
      <c r="A71" s="64">
        <v>58</v>
      </c>
      <c r="B71" s="84">
        <v>43396</v>
      </c>
      <c r="C71" s="74">
        <v>1127.6400000000001</v>
      </c>
      <c r="D71" s="69" t="s">
        <v>170</v>
      </c>
      <c r="E71" s="68" t="s">
        <v>177</v>
      </c>
    </row>
    <row r="72" spans="1:5">
      <c r="A72" s="64">
        <v>59</v>
      </c>
      <c r="B72" s="84">
        <v>43396</v>
      </c>
      <c r="C72" s="75">
        <f>1022.81+327.66</f>
        <v>1350.47</v>
      </c>
      <c r="D72" s="76" t="s">
        <v>53</v>
      </c>
      <c r="E72" s="68" t="s">
        <v>33</v>
      </c>
    </row>
    <row r="73" spans="1:5">
      <c r="A73" s="64">
        <v>60</v>
      </c>
      <c r="B73" s="84">
        <v>43396</v>
      </c>
      <c r="C73" s="75">
        <v>396.01</v>
      </c>
      <c r="D73" s="76" t="s">
        <v>52</v>
      </c>
      <c r="E73" s="68" t="s">
        <v>178</v>
      </c>
    </row>
    <row r="74" spans="1:5">
      <c r="A74" s="64">
        <v>61</v>
      </c>
      <c r="B74" s="84">
        <v>43396</v>
      </c>
      <c r="C74" s="75">
        <v>1874.25</v>
      </c>
      <c r="D74" s="76" t="s">
        <v>35</v>
      </c>
      <c r="E74" s="68" t="s">
        <v>179</v>
      </c>
    </row>
    <row r="75" spans="1:5">
      <c r="A75" s="64">
        <v>62</v>
      </c>
      <c r="B75" s="84">
        <v>43396</v>
      </c>
      <c r="C75" s="75">
        <v>127.93</v>
      </c>
      <c r="D75" s="76" t="s">
        <v>171</v>
      </c>
      <c r="E75" s="68" t="s">
        <v>180</v>
      </c>
    </row>
    <row r="76" spans="1:5">
      <c r="A76" s="64">
        <v>63</v>
      </c>
      <c r="B76" s="84">
        <v>43396</v>
      </c>
      <c r="C76" s="75">
        <f>66701.48-65468.81</f>
        <v>1232.6699999999983</v>
      </c>
      <c r="D76" s="76" t="s">
        <v>172</v>
      </c>
      <c r="E76" s="68" t="s">
        <v>181</v>
      </c>
    </row>
    <row r="77" spans="1:5">
      <c r="A77" s="64">
        <v>64</v>
      </c>
      <c r="B77" s="84">
        <v>43396</v>
      </c>
      <c r="C77" s="75">
        <v>465.01</v>
      </c>
      <c r="D77" s="76" t="s">
        <v>15</v>
      </c>
      <c r="E77" s="68" t="s">
        <v>178</v>
      </c>
    </row>
    <row r="78" spans="1:5">
      <c r="A78" s="64">
        <v>65</v>
      </c>
      <c r="B78" s="84">
        <v>43396</v>
      </c>
      <c r="C78" s="75">
        <v>1940000</v>
      </c>
      <c r="D78" s="76" t="s">
        <v>20</v>
      </c>
      <c r="E78" s="78" t="s">
        <v>125</v>
      </c>
    </row>
    <row r="79" spans="1:5">
      <c r="A79" s="64">
        <v>66</v>
      </c>
      <c r="B79" s="84">
        <v>43396</v>
      </c>
      <c r="C79" s="70">
        <v>10121.9</v>
      </c>
      <c r="D79" s="71" t="s">
        <v>182</v>
      </c>
      <c r="E79" s="77" t="s">
        <v>183</v>
      </c>
    </row>
    <row r="80" spans="1:5">
      <c r="A80" s="64">
        <v>67</v>
      </c>
      <c r="B80" s="84">
        <v>43396</v>
      </c>
      <c r="C80" s="70">
        <f>4001.97+3796.1</f>
        <v>7798.07</v>
      </c>
      <c r="D80" s="71" t="s">
        <v>43</v>
      </c>
      <c r="E80" s="77" t="s">
        <v>184</v>
      </c>
    </row>
    <row r="81" spans="1:5">
      <c r="A81" s="64">
        <v>68</v>
      </c>
      <c r="B81" s="84">
        <v>43396</v>
      </c>
      <c r="C81" s="70">
        <v>0.14000000000000001</v>
      </c>
      <c r="D81" s="71" t="s">
        <v>42</v>
      </c>
      <c r="E81" s="77" t="s">
        <v>185</v>
      </c>
    </row>
    <row r="82" spans="1:5">
      <c r="A82" s="64">
        <v>69</v>
      </c>
      <c r="B82" s="84">
        <v>43398</v>
      </c>
      <c r="C82" s="70">
        <v>78883.63</v>
      </c>
      <c r="D82" s="71" t="s">
        <v>186</v>
      </c>
      <c r="E82" s="77" t="s">
        <v>49</v>
      </c>
    </row>
    <row r="83" spans="1:5">
      <c r="A83" s="64">
        <v>70</v>
      </c>
      <c r="B83" s="84">
        <v>43398</v>
      </c>
      <c r="C83" s="74">
        <v>40784</v>
      </c>
      <c r="D83" s="69" t="s">
        <v>46</v>
      </c>
      <c r="E83" s="68" t="s">
        <v>47</v>
      </c>
    </row>
    <row r="84" spans="1:5">
      <c r="A84" s="64">
        <v>71</v>
      </c>
      <c r="B84" s="84">
        <v>43398</v>
      </c>
      <c r="C84" s="74">
        <v>9181961.5199999996</v>
      </c>
      <c r="D84" s="69" t="s">
        <v>25</v>
      </c>
      <c r="E84" s="68" t="s">
        <v>187</v>
      </c>
    </row>
    <row r="85" spans="1:5">
      <c r="A85" s="64">
        <v>72</v>
      </c>
      <c r="B85" s="84">
        <v>43398</v>
      </c>
      <c r="C85" s="75">
        <v>44837.13</v>
      </c>
      <c r="D85" s="76" t="s">
        <v>44</v>
      </c>
      <c r="E85" s="68" t="s">
        <v>45</v>
      </c>
    </row>
    <row r="86" spans="1:5">
      <c r="A86" s="64">
        <v>73</v>
      </c>
      <c r="B86" s="84">
        <v>43398</v>
      </c>
      <c r="C86" s="74">
        <v>473.62</v>
      </c>
      <c r="D86" s="69" t="s">
        <v>21</v>
      </c>
      <c r="E86" s="68" t="s">
        <v>36</v>
      </c>
    </row>
    <row r="87" spans="1:5">
      <c r="A87" s="64">
        <v>74</v>
      </c>
      <c r="B87" s="84">
        <v>43398</v>
      </c>
      <c r="C87" s="75">
        <v>6215.37</v>
      </c>
      <c r="D87" s="76" t="s">
        <v>188</v>
      </c>
      <c r="E87" s="68" t="s">
        <v>192</v>
      </c>
    </row>
    <row r="88" spans="1:5">
      <c r="A88" s="64">
        <v>75</v>
      </c>
      <c r="B88" s="84">
        <v>43398</v>
      </c>
      <c r="C88" s="74">
        <v>2000000</v>
      </c>
      <c r="D88" s="69" t="s">
        <v>25</v>
      </c>
      <c r="E88" s="68" t="s">
        <v>187</v>
      </c>
    </row>
    <row r="89" spans="1:5">
      <c r="A89" s="64">
        <v>76</v>
      </c>
      <c r="B89" s="84">
        <v>43398</v>
      </c>
      <c r="C89" s="74">
        <v>600</v>
      </c>
      <c r="D89" s="69" t="s">
        <v>189</v>
      </c>
      <c r="E89" s="68" t="s">
        <v>193</v>
      </c>
    </row>
    <row r="90" spans="1:5">
      <c r="A90" s="64">
        <v>77</v>
      </c>
      <c r="B90" s="84">
        <v>43398</v>
      </c>
      <c r="C90" s="74">
        <v>361</v>
      </c>
      <c r="D90" s="69" t="s">
        <v>190</v>
      </c>
      <c r="E90" s="68" t="s">
        <v>194</v>
      </c>
    </row>
    <row r="91" spans="1:5">
      <c r="A91" s="64">
        <v>78</v>
      </c>
      <c r="B91" s="84">
        <v>43398</v>
      </c>
      <c r="C91" s="74">
        <v>200</v>
      </c>
      <c r="D91" s="69" t="s">
        <v>191</v>
      </c>
      <c r="E91" s="68" t="s">
        <v>195</v>
      </c>
    </row>
    <row r="92" spans="1:5">
      <c r="A92" s="64">
        <v>79</v>
      </c>
      <c r="B92" s="84">
        <v>43398</v>
      </c>
      <c r="C92" s="75">
        <v>13178</v>
      </c>
      <c r="D92" s="76" t="s">
        <v>46</v>
      </c>
      <c r="E92" s="68" t="s">
        <v>48</v>
      </c>
    </row>
    <row r="93" spans="1:5">
      <c r="A93" s="64">
        <v>80</v>
      </c>
      <c r="B93" s="84">
        <v>43398</v>
      </c>
      <c r="C93" s="75">
        <v>1915.58</v>
      </c>
      <c r="D93" s="76" t="s">
        <v>196</v>
      </c>
      <c r="E93" s="68" t="s">
        <v>197</v>
      </c>
    </row>
    <row r="94" spans="1:5">
      <c r="A94" s="64">
        <v>81</v>
      </c>
      <c r="B94" s="86">
        <v>43399</v>
      </c>
      <c r="C94" s="75">
        <v>1200</v>
      </c>
      <c r="D94" s="76" t="s">
        <v>198</v>
      </c>
      <c r="E94" s="68" t="s">
        <v>173</v>
      </c>
    </row>
    <row r="95" spans="1:5">
      <c r="A95" s="64">
        <v>82</v>
      </c>
      <c r="B95" s="86">
        <v>43399</v>
      </c>
      <c r="C95" s="75">
        <v>139.72999999999999</v>
      </c>
      <c r="D95" s="76" t="s">
        <v>199</v>
      </c>
      <c r="E95" s="68" t="s">
        <v>203</v>
      </c>
    </row>
    <row r="96" spans="1:5">
      <c r="A96" s="64">
        <v>83</v>
      </c>
      <c r="B96" s="86">
        <v>43399</v>
      </c>
      <c r="C96" s="75">
        <v>921.7</v>
      </c>
      <c r="D96" s="76" t="s">
        <v>27</v>
      </c>
      <c r="E96" s="68" t="s">
        <v>204</v>
      </c>
    </row>
    <row r="97" spans="1:5">
      <c r="A97" s="64">
        <v>84</v>
      </c>
      <c r="B97" s="86">
        <v>43399</v>
      </c>
      <c r="C97" s="75">
        <v>692</v>
      </c>
      <c r="D97" s="76" t="s">
        <v>29</v>
      </c>
      <c r="E97" s="68" t="s">
        <v>205</v>
      </c>
    </row>
    <row r="98" spans="1:5">
      <c r="A98" s="64">
        <v>85</v>
      </c>
      <c r="B98" s="86">
        <v>43399</v>
      </c>
      <c r="C98" s="75">
        <v>150000</v>
      </c>
      <c r="D98" s="76" t="s">
        <v>202</v>
      </c>
      <c r="E98" s="68" t="s">
        <v>206</v>
      </c>
    </row>
    <row r="99" spans="1:5">
      <c r="A99" s="64">
        <v>86</v>
      </c>
      <c r="B99" s="86">
        <v>43399</v>
      </c>
      <c r="C99" s="75">
        <v>2000000</v>
      </c>
      <c r="D99" s="76" t="s">
        <v>20</v>
      </c>
      <c r="E99" s="68" t="s">
        <v>125</v>
      </c>
    </row>
    <row r="100" spans="1:5">
      <c r="A100" s="64">
        <v>87</v>
      </c>
      <c r="B100" s="86">
        <v>43399</v>
      </c>
      <c r="C100" s="75">
        <v>57654.86</v>
      </c>
      <c r="D100" s="76" t="s">
        <v>202</v>
      </c>
      <c r="E100" s="68" t="s">
        <v>206</v>
      </c>
    </row>
    <row r="101" spans="1:5">
      <c r="A101" s="64">
        <v>88</v>
      </c>
      <c r="B101" s="86">
        <v>43399</v>
      </c>
      <c r="C101" s="74">
        <v>1666</v>
      </c>
      <c r="D101" s="69" t="s">
        <v>191</v>
      </c>
      <c r="E101" s="68" t="s">
        <v>195</v>
      </c>
    </row>
    <row r="102" spans="1:5">
      <c r="A102" s="64">
        <v>89</v>
      </c>
      <c r="B102" s="86">
        <v>43399</v>
      </c>
      <c r="C102" s="74">
        <v>116575.51</v>
      </c>
      <c r="D102" s="69" t="s">
        <v>207</v>
      </c>
      <c r="E102" s="68" t="s">
        <v>208</v>
      </c>
    </row>
    <row r="103" spans="1:5">
      <c r="A103" s="64">
        <v>90</v>
      </c>
      <c r="B103" s="86">
        <v>43402</v>
      </c>
      <c r="C103" s="75">
        <v>137.29</v>
      </c>
      <c r="D103" s="76" t="s">
        <v>51</v>
      </c>
      <c r="E103" s="68" t="s">
        <v>218</v>
      </c>
    </row>
    <row r="104" spans="1:5">
      <c r="A104" s="64">
        <v>91</v>
      </c>
      <c r="B104" s="86">
        <v>43402</v>
      </c>
      <c r="C104" s="75">
        <v>54744.76</v>
      </c>
      <c r="D104" s="76" t="s">
        <v>209</v>
      </c>
      <c r="E104" s="68" t="s">
        <v>219</v>
      </c>
    </row>
    <row r="105" spans="1:5">
      <c r="A105" s="64">
        <v>92</v>
      </c>
      <c r="B105" s="86">
        <v>43402</v>
      </c>
      <c r="C105" s="75">
        <v>1065.6500000000001</v>
      </c>
      <c r="D105" s="76" t="s">
        <v>21</v>
      </c>
      <c r="E105" s="68" t="s">
        <v>36</v>
      </c>
    </row>
    <row r="106" spans="1:5">
      <c r="A106" s="64">
        <v>93</v>
      </c>
      <c r="B106" s="86">
        <v>43402</v>
      </c>
      <c r="C106" s="75">
        <v>2915.5</v>
      </c>
      <c r="D106" s="76" t="s">
        <v>210</v>
      </c>
      <c r="E106" s="68" t="s">
        <v>220</v>
      </c>
    </row>
    <row r="107" spans="1:5">
      <c r="A107" s="64">
        <v>94</v>
      </c>
      <c r="B107" s="86">
        <v>43402</v>
      </c>
      <c r="C107" s="75">
        <v>3455.01</v>
      </c>
      <c r="D107" s="76" t="s">
        <v>211</v>
      </c>
      <c r="E107" s="68" t="s">
        <v>221</v>
      </c>
    </row>
    <row r="108" spans="1:5">
      <c r="A108" s="64">
        <v>95</v>
      </c>
      <c r="B108" s="86">
        <v>43402</v>
      </c>
      <c r="C108" s="75">
        <f>23416.03-6547.27-7480.67-4185.67</f>
        <v>5202.4199999999983</v>
      </c>
      <c r="D108" s="76" t="s">
        <v>172</v>
      </c>
      <c r="E108" s="68" t="s">
        <v>222</v>
      </c>
    </row>
    <row r="109" spans="1:5">
      <c r="A109" s="64">
        <v>96</v>
      </c>
      <c r="B109" s="86">
        <v>43402</v>
      </c>
      <c r="C109" s="75">
        <v>675.73</v>
      </c>
      <c r="D109" s="76" t="s">
        <v>212</v>
      </c>
      <c r="E109" s="68" t="s">
        <v>223</v>
      </c>
    </row>
    <row r="110" spans="1:5">
      <c r="A110" s="64">
        <v>97</v>
      </c>
      <c r="B110" s="86">
        <v>43402</v>
      </c>
      <c r="C110" s="75">
        <v>1627</v>
      </c>
      <c r="D110" s="76" t="s">
        <v>213</v>
      </c>
      <c r="E110" s="68" t="s">
        <v>224</v>
      </c>
    </row>
    <row r="111" spans="1:5">
      <c r="A111" s="64">
        <v>98</v>
      </c>
      <c r="B111" s="86">
        <v>43402</v>
      </c>
      <c r="C111" s="75">
        <v>1202.1400000000001</v>
      </c>
      <c r="D111" s="76" t="s">
        <v>214</v>
      </c>
      <c r="E111" s="68" t="s">
        <v>225</v>
      </c>
    </row>
    <row r="112" spans="1:5">
      <c r="A112" s="64">
        <v>99</v>
      </c>
      <c r="B112" s="86">
        <v>43402</v>
      </c>
      <c r="C112" s="75">
        <v>833</v>
      </c>
      <c r="D112" s="76" t="s">
        <v>19</v>
      </c>
      <c r="E112" s="68" t="s">
        <v>156</v>
      </c>
    </row>
    <row r="113" spans="1:6">
      <c r="A113" s="64">
        <v>100</v>
      </c>
      <c r="B113" s="86">
        <v>43402</v>
      </c>
      <c r="C113" s="75">
        <v>28981.68</v>
      </c>
      <c r="D113" s="76" t="s">
        <v>215</v>
      </c>
      <c r="E113" s="68" t="s">
        <v>226</v>
      </c>
    </row>
    <row r="114" spans="1:6">
      <c r="A114" s="64">
        <v>101</v>
      </c>
      <c r="B114" s="86">
        <v>43402</v>
      </c>
      <c r="C114" s="75">
        <v>14128.83</v>
      </c>
      <c r="D114" s="76" t="s">
        <v>216</v>
      </c>
      <c r="E114" s="68" t="s">
        <v>227</v>
      </c>
    </row>
    <row r="115" spans="1:6">
      <c r="A115" s="64">
        <v>102</v>
      </c>
      <c r="B115" s="86">
        <v>43402</v>
      </c>
      <c r="C115" s="75">
        <v>500</v>
      </c>
      <c r="D115" s="76" t="s">
        <v>217</v>
      </c>
      <c r="E115" s="68" t="s">
        <v>228</v>
      </c>
    </row>
    <row r="116" spans="1:6">
      <c r="A116" s="64">
        <v>103</v>
      </c>
      <c r="B116" s="86">
        <v>43402</v>
      </c>
      <c r="C116" s="75">
        <v>399159.66</v>
      </c>
      <c r="D116" s="76" t="s">
        <v>20</v>
      </c>
      <c r="E116" s="68" t="s">
        <v>229</v>
      </c>
    </row>
    <row r="117" spans="1:6">
      <c r="A117" s="64">
        <v>104</v>
      </c>
      <c r="B117" s="86">
        <v>43402</v>
      </c>
      <c r="C117" s="75">
        <v>3937.24</v>
      </c>
      <c r="D117" s="76" t="s">
        <v>230</v>
      </c>
      <c r="E117" s="68" t="s">
        <v>232</v>
      </c>
    </row>
    <row r="118" spans="1:6">
      <c r="A118" s="64">
        <v>105</v>
      </c>
      <c r="B118" s="86">
        <v>43402</v>
      </c>
      <c r="C118" s="75">
        <f>336.59+1262.33</f>
        <v>1598.9199999999998</v>
      </c>
      <c r="D118" s="76" t="s">
        <v>55</v>
      </c>
      <c r="E118" s="68" t="s">
        <v>178</v>
      </c>
    </row>
    <row r="119" spans="1:6">
      <c r="A119" s="64">
        <v>106</v>
      </c>
      <c r="B119" s="86">
        <v>43402</v>
      </c>
      <c r="C119" s="75">
        <v>2630.97</v>
      </c>
      <c r="D119" s="76" t="s">
        <v>231</v>
      </c>
      <c r="E119" s="68" t="s">
        <v>14</v>
      </c>
    </row>
    <row r="120" spans="1:6">
      <c r="A120" s="64">
        <v>107</v>
      </c>
      <c r="B120" s="86">
        <v>43402</v>
      </c>
      <c r="C120" s="75">
        <v>1547</v>
      </c>
      <c r="D120" s="76" t="s">
        <v>139</v>
      </c>
      <c r="E120" s="68" t="s">
        <v>233</v>
      </c>
    </row>
    <row r="121" spans="1:6">
      <c r="A121" s="64">
        <v>108</v>
      </c>
      <c r="B121" s="86">
        <v>43402</v>
      </c>
      <c r="C121" s="75">
        <f>1011.5+143.63</f>
        <v>1155.1300000000001</v>
      </c>
      <c r="D121" s="76" t="s">
        <v>17</v>
      </c>
      <c r="E121" s="68" t="s">
        <v>13</v>
      </c>
    </row>
    <row r="122" spans="1:6">
      <c r="A122" s="64">
        <v>109</v>
      </c>
      <c r="B122" s="86">
        <v>43402</v>
      </c>
      <c r="C122" s="75">
        <f>5361.9+1617.21</f>
        <v>6979.11</v>
      </c>
      <c r="D122" s="76" t="s">
        <v>52</v>
      </c>
      <c r="E122" s="68" t="s">
        <v>14</v>
      </c>
    </row>
    <row r="123" spans="1:6">
      <c r="A123" s="64">
        <v>110</v>
      </c>
      <c r="B123" s="86">
        <v>43402</v>
      </c>
      <c r="C123" s="75">
        <v>10007.9</v>
      </c>
      <c r="D123" s="76" t="s">
        <v>50</v>
      </c>
      <c r="E123" s="68" t="s">
        <v>234</v>
      </c>
    </row>
    <row r="124" spans="1:6">
      <c r="A124" s="64">
        <v>111</v>
      </c>
      <c r="B124" s="86">
        <v>43402</v>
      </c>
      <c r="C124" s="75">
        <v>2100840.34</v>
      </c>
      <c r="D124" s="76" t="s">
        <v>20</v>
      </c>
      <c r="E124" s="68" t="s">
        <v>229</v>
      </c>
    </row>
    <row r="125" spans="1:6">
      <c r="B125" s="62" t="s">
        <v>56</v>
      </c>
      <c r="C125" s="79">
        <f>SUM(C14:C124)</f>
        <v>25548524.300000001</v>
      </c>
    </row>
    <row r="127" spans="1:6" s="63" customFormat="1" ht="15.75">
      <c r="A127" s="80" t="s">
        <v>57</v>
      </c>
      <c r="B127" s="81" t="s">
        <v>58</v>
      </c>
      <c r="C127" s="81"/>
      <c r="D127" s="81"/>
      <c r="E127" s="81"/>
      <c r="F127" s="82"/>
    </row>
    <row r="128" spans="1:6">
      <c r="A128" s="64">
        <v>1</v>
      </c>
      <c r="B128" s="85">
        <v>43382</v>
      </c>
      <c r="C128" s="59">
        <f>74.97*5</f>
        <v>374.85</v>
      </c>
      <c r="D128" s="60" t="s">
        <v>59</v>
      </c>
      <c r="E128" s="56" t="s">
        <v>108</v>
      </c>
    </row>
    <row r="129" spans="1:5">
      <c r="A129" s="64">
        <v>2</v>
      </c>
      <c r="B129" s="86">
        <v>43388</v>
      </c>
      <c r="C129" s="74">
        <f>190.97+247.59*3</f>
        <v>933.74</v>
      </c>
      <c r="D129" s="69" t="s">
        <v>30</v>
      </c>
      <c r="E129" s="68" t="s">
        <v>235</v>
      </c>
    </row>
    <row r="130" spans="1:5">
      <c r="A130" s="64">
        <v>3</v>
      </c>
      <c r="B130" s="86">
        <v>43388</v>
      </c>
      <c r="C130" s="74">
        <v>287</v>
      </c>
      <c r="D130" s="69" t="s">
        <v>46</v>
      </c>
      <c r="E130" s="68" t="s">
        <v>236</v>
      </c>
    </row>
    <row r="131" spans="1:5">
      <c r="A131" s="64">
        <v>4</v>
      </c>
      <c r="B131" s="86">
        <v>43388</v>
      </c>
      <c r="C131" s="74">
        <v>100</v>
      </c>
      <c r="D131" s="69" t="s">
        <v>127</v>
      </c>
      <c r="E131" s="68" t="s">
        <v>237</v>
      </c>
    </row>
    <row r="132" spans="1:5">
      <c r="A132" s="64">
        <v>5</v>
      </c>
      <c r="B132" s="84">
        <v>43390</v>
      </c>
      <c r="C132" s="74">
        <f>100+50+50+50+50</f>
        <v>300</v>
      </c>
      <c r="D132" s="69" t="s">
        <v>42</v>
      </c>
      <c r="E132" s="68" t="s">
        <v>238</v>
      </c>
    </row>
    <row r="133" spans="1:5">
      <c r="A133" s="64">
        <v>6</v>
      </c>
      <c r="B133" s="84">
        <v>43390</v>
      </c>
      <c r="C133" s="74">
        <f>247.59+247.59+247.59+247.59+247.59</f>
        <v>1237.95</v>
      </c>
      <c r="D133" s="69" t="s">
        <v>60</v>
      </c>
      <c r="E133" s="68" t="s">
        <v>235</v>
      </c>
    </row>
    <row r="134" spans="1:5">
      <c r="A134" s="64">
        <v>7</v>
      </c>
      <c r="B134" s="86">
        <v>43399</v>
      </c>
      <c r="C134" s="75">
        <f>247.59+190.97</f>
        <v>438.56</v>
      </c>
      <c r="D134" s="76" t="s">
        <v>60</v>
      </c>
      <c r="E134" s="68" t="s">
        <v>239</v>
      </c>
    </row>
    <row r="135" spans="1:5">
      <c r="A135" s="64">
        <v>8</v>
      </c>
      <c r="B135" s="86">
        <v>43399</v>
      </c>
      <c r="C135" s="75">
        <v>1092.8399999999999</v>
      </c>
      <c r="D135" s="76" t="s">
        <v>200</v>
      </c>
      <c r="E135" s="68" t="s">
        <v>240</v>
      </c>
    </row>
    <row r="136" spans="1:5">
      <c r="A136" s="64">
        <v>9</v>
      </c>
      <c r="B136" s="86">
        <v>43399</v>
      </c>
      <c r="C136" s="75">
        <v>74.97</v>
      </c>
      <c r="D136" s="76" t="s">
        <v>59</v>
      </c>
      <c r="E136" s="68" t="s">
        <v>241</v>
      </c>
    </row>
    <row r="137" spans="1:5">
      <c r="A137" s="64">
        <v>10</v>
      </c>
      <c r="B137" s="86">
        <v>43399</v>
      </c>
      <c r="C137" s="75">
        <v>100</v>
      </c>
      <c r="D137" s="76" t="s">
        <v>201</v>
      </c>
      <c r="E137" s="68" t="s">
        <v>240</v>
      </c>
    </row>
    <row r="138" spans="1:5">
      <c r="A138" s="64">
        <v>11</v>
      </c>
      <c r="B138" s="86">
        <v>43399</v>
      </c>
      <c r="C138" s="75">
        <v>186</v>
      </c>
      <c r="D138" s="76" t="s">
        <v>46</v>
      </c>
      <c r="E138" s="68" t="s">
        <v>242</v>
      </c>
    </row>
    <row r="139" spans="1:5">
      <c r="B139" s="62" t="s">
        <v>56</v>
      </c>
      <c r="C139" s="79">
        <f>SUM(C128:C138)</f>
        <v>5125.91</v>
      </c>
    </row>
    <row r="141" spans="1:5">
      <c r="A141" s="104" t="s">
        <v>61</v>
      </c>
      <c r="B141" s="104"/>
      <c r="C141" s="83">
        <f>C125+C139+C11</f>
        <v>27661923.210000001</v>
      </c>
    </row>
  </sheetData>
  <mergeCells count="4">
    <mergeCell ref="B5:G5"/>
    <mergeCell ref="B9:E9"/>
    <mergeCell ref="B13:E13"/>
    <mergeCell ref="A141:B141"/>
  </mergeCell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zoomScale="110" zoomScaleNormal="110" workbookViewId="0"/>
  </sheetViews>
  <sheetFormatPr defaultColWidth="9.140625" defaultRowHeight="15"/>
  <cols>
    <col min="2" max="2" width="14.5703125" customWidth="1"/>
    <col min="3" max="3" width="17.42578125" customWidth="1"/>
    <col min="4" max="4" width="42" customWidth="1"/>
  </cols>
  <sheetData>
    <row r="1" spans="1:7" s="10" customFormat="1" ht="24.95" customHeight="1">
      <c r="A1" s="12"/>
      <c r="B1" s="96" t="s">
        <v>243</v>
      </c>
      <c r="C1" s="96"/>
      <c r="D1" s="96"/>
      <c r="E1" s="96"/>
      <c r="F1" s="96"/>
      <c r="G1" s="96"/>
    </row>
    <row r="2" spans="1:7" s="10" customFormat="1" ht="14.25">
      <c r="B2" s="13"/>
    </row>
    <row r="3" spans="1:7" s="10" customFormat="1">
      <c r="A3" s="14" t="s">
        <v>62</v>
      </c>
      <c r="B3" s="15" t="s">
        <v>3</v>
      </c>
      <c r="C3" s="16" t="s">
        <v>4</v>
      </c>
      <c r="D3" s="17" t="s">
        <v>6</v>
      </c>
    </row>
    <row r="4" spans="1:7" s="10" customFormat="1">
      <c r="A4" s="18"/>
    </row>
    <row r="5" spans="1:7" s="10" customFormat="1" ht="15.75" thickBot="1">
      <c r="A5" s="19" t="s">
        <v>63</v>
      </c>
      <c r="B5" s="105" t="s">
        <v>64</v>
      </c>
      <c r="C5" s="106"/>
      <c r="D5" s="107"/>
    </row>
    <row r="6" spans="1:7" s="10" customFormat="1" ht="15.75" thickBot="1">
      <c r="A6" s="91"/>
      <c r="B6" s="92"/>
      <c r="C6" s="93"/>
      <c r="D6" s="94"/>
    </row>
    <row r="7" spans="1:7" s="10" customFormat="1" ht="15.75">
      <c r="A7" s="20" t="s">
        <v>65</v>
      </c>
      <c r="B7" s="108" t="s">
        <v>66</v>
      </c>
      <c r="C7" s="108"/>
      <c r="D7" s="109"/>
    </row>
    <row r="8" spans="1:7" ht="15.75">
      <c r="A8" s="21">
        <v>1</v>
      </c>
      <c r="B8" s="87">
        <v>43376</v>
      </c>
      <c r="C8" s="88">
        <v>4500</v>
      </c>
      <c r="D8" s="8" t="s">
        <v>244</v>
      </c>
    </row>
    <row r="9" spans="1:7" ht="15.75">
      <c r="A9" s="21">
        <v>2</v>
      </c>
      <c r="B9" s="87">
        <v>43382</v>
      </c>
      <c r="C9" s="88">
        <v>4794</v>
      </c>
      <c r="D9" s="8" t="s">
        <v>246</v>
      </c>
    </row>
    <row r="10" spans="1:7" ht="15.75">
      <c r="A10" s="21">
        <v>3</v>
      </c>
      <c r="B10" s="87">
        <v>43382</v>
      </c>
      <c r="C10" s="88">
        <v>1257.4000000000001</v>
      </c>
      <c r="D10" s="8" t="s">
        <v>247</v>
      </c>
    </row>
    <row r="11" spans="1:7" ht="15.75">
      <c r="A11" s="21">
        <v>4</v>
      </c>
      <c r="B11" s="87">
        <v>43382</v>
      </c>
      <c r="C11" s="88">
        <v>3182.15</v>
      </c>
      <c r="D11" s="8" t="s">
        <v>248</v>
      </c>
    </row>
    <row r="12" spans="1:7" ht="15.75">
      <c r="A12" s="21">
        <v>5</v>
      </c>
      <c r="B12" s="87">
        <v>43382</v>
      </c>
      <c r="C12" s="88">
        <v>1098</v>
      </c>
      <c r="D12" s="8" t="s">
        <v>249</v>
      </c>
    </row>
    <row r="13" spans="1:7" ht="15.75">
      <c r="A13" s="21">
        <v>6</v>
      </c>
      <c r="B13" s="87">
        <v>43383</v>
      </c>
      <c r="C13" s="88">
        <v>370</v>
      </c>
      <c r="D13" s="8" t="s">
        <v>250</v>
      </c>
    </row>
    <row r="14" spans="1:7" ht="15.75">
      <c r="A14" s="21">
        <v>7</v>
      </c>
      <c r="B14" s="87">
        <v>43384</v>
      </c>
      <c r="C14" s="88">
        <v>4825.33</v>
      </c>
      <c r="D14" s="8" t="s">
        <v>251</v>
      </c>
    </row>
    <row r="15" spans="1:7" ht="15.75">
      <c r="A15" s="21">
        <v>8</v>
      </c>
      <c r="B15" s="87">
        <v>43384</v>
      </c>
      <c r="C15" s="88">
        <v>200</v>
      </c>
      <c r="D15" s="8" t="s">
        <v>252</v>
      </c>
    </row>
    <row r="16" spans="1:7" ht="15.75">
      <c r="A16" s="21">
        <v>9</v>
      </c>
      <c r="B16" s="87">
        <v>43385</v>
      </c>
      <c r="C16" s="88">
        <v>270</v>
      </c>
      <c r="D16" s="8" t="s">
        <v>253</v>
      </c>
    </row>
    <row r="17" spans="1:4" ht="15.75">
      <c r="A17" s="21">
        <v>10</v>
      </c>
      <c r="B17" s="87">
        <v>43385</v>
      </c>
      <c r="C17" s="88">
        <v>2201.73</v>
      </c>
      <c r="D17" s="8" t="s">
        <v>254</v>
      </c>
    </row>
    <row r="18" spans="1:4" ht="15.75">
      <c r="A18" s="21">
        <v>11</v>
      </c>
      <c r="B18" s="87">
        <v>43385</v>
      </c>
      <c r="C18" s="88">
        <v>315</v>
      </c>
      <c r="D18" s="8" t="s">
        <v>255</v>
      </c>
    </row>
    <row r="19" spans="1:4" ht="15.75">
      <c r="A19" s="21">
        <v>12</v>
      </c>
      <c r="B19" s="87">
        <v>43396</v>
      </c>
      <c r="C19" s="88">
        <v>4412.75</v>
      </c>
      <c r="D19" s="8" t="s">
        <v>256</v>
      </c>
    </row>
    <row r="20" spans="1:4" ht="15.75">
      <c r="A20" s="21">
        <v>13</v>
      </c>
      <c r="B20" s="87">
        <v>43396</v>
      </c>
      <c r="C20" s="88">
        <v>4470.1400000000003</v>
      </c>
      <c r="D20" s="8" t="s">
        <v>257</v>
      </c>
    </row>
    <row r="21" spans="1:4" ht="15.75">
      <c r="A21" s="21">
        <v>14</v>
      </c>
      <c r="B21" s="87">
        <v>43396</v>
      </c>
      <c r="C21" s="88">
        <v>4806.41</v>
      </c>
      <c r="D21" s="8" t="s">
        <v>258</v>
      </c>
    </row>
    <row r="22" spans="1:4" ht="15.75">
      <c r="A22" s="21">
        <v>15</v>
      </c>
      <c r="B22" s="87">
        <v>43397</v>
      </c>
      <c r="C22" s="88">
        <v>225</v>
      </c>
      <c r="D22" s="8" t="s">
        <v>259</v>
      </c>
    </row>
    <row r="23" spans="1:4" ht="15.75">
      <c r="A23" s="21">
        <v>16</v>
      </c>
      <c r="B23" s="87">
        <v>43399</v>
      </c>
      <c r="C23" s="88">
        <v>3500</v>
      </c>
      <c r="D23" s="8" t="s">
        <v>264</v>
      </c>
    </row>
    <row r="24" spans="1:4" ht="15.75">
      <c r="A24" s="21">
        <v>17</v>
      </c>
      <c r="B24" s="87">
        <v>43403</v>
      </c>
      <c r="C24" s="88">
        <v>733</v>
      </c>
      <c r="D24" s="8" t="s">
        <v>265</v>
      </c>
    </row>
    <row r="25" spans="1:4" ht="15.75">
      <c r="A25" s="21">
        <v>18</v>
      </c>
      <c r="B25" s="87">
        <v>43404</v>
      </c>
      <c r="C25" s="88">
        <v>629</v>
      </c>
      <c r="D25" s="8" t="s">
        <v>266</v>
      </c>
    </row>
    <row r="26" spans="1:4" ht="15.75">
      <c r="A26" s="21">
        <v>19</v>
      </c>
      <c r="B26" s="87">
        <v>43404</v>
      </c>
      <c r="C26" s="88">
        <v>4449.0600000000004</v>
      </c>
      <c r="D26" s="8" t="s">
        <v>267</v>
      </c>
    </row>
    <row r="27" spans="1:4">
      <c r="B27" s="22" t="s">
        <v>56</v>
      </c>
      <c r="C27" s="23">
        <f>SUM(C8:C26)</f>
        <v>46238.969999999994</v>
      </c>
    </row>
    <row r="30" spans="1:4" s="2" customFormat="1" ht="15.75">
      <c r="A30" s="24" t="s">
        <v>67</v>
      </c>
      <c r="B30" s="108" t="s">
        <v>68</v>
      </c>
      <c r="C30" s="108"/>
      <c r="D30" s="109"/>
    </row>
    <row r="31" spans="1:4" s="11" customFormat="1" ht="15.75">
      <c r="A31" s="25">
        <v>1</v>
      </c>
      <c r="B31" s="89">
        <v>43374</v>
      </c>
      <c r="C31" s="90">
        <v>70</v>
      </c>
      <c r="D31" s="26" t="s">
        <v>69</v>
      </c>
    </row>
    <row r="32" spans="1:4" ht="15.75">
      <c r="A32" s="25">
        <v>2</v>
      </c>
      <c r="B32" s="87">
        <v>43391</v>
      </c>
      <c r="C32" s="88">
        <v>67.7</v>
      </c>
      <c r="D32" s="26" t="s">
        <v>69</v>
      </c>
    </row>
    <row r="33" spans="1:4" ht="15.75">
      <c r="A33" s="25">
        <v>3</v>
      </c>
      <c r="B33" s="87">
        <v>43391</v>
      </c>
      <c r="C33" s="88">
        <v>65.400000000000006</v>
      </c>
      <c r="D33" s="26" t="s">
        <v>69</v>
      </c>
    </row>
    <row r="34" spans="1:4" ht="15.75">
      <c r="A34" s="25">
        <v>4</v>
      </c>
      <c r="B34" s="87">
        <v>43396</v>
      </c>
      <c r="C34" s="88">
        <v>58.33</v>
      </c>
      <c r="D34" s="26" t="s">
        <v>69</v>
      </c>
    </row>
    <row r="35" spans="1:4">
      <c r="B35" s="27" t="s">
        <v>56</v>
      </c>
      <c r="C35" s="27">
        <f>SUM(C31:C34)</f>
        <v>261.43</v>
      </c>
    </row>
    <row r="37" spans="1:4">
      <c r="A37" s="110" t="s">
        <v>70</v>
      </c>
      <c r="B37" s="110"/>
      <c r="C37" s="28">
        <f>C27+C35</f>
        <v>46500.399999999994</v>
      </c>
    </row>
  </sheetData>
  <mergeCells count="5">
    <mergeCell ref="B1:G1"/>
    <mergeCell ref="B5:D5"/>
    <mergeCell ref="B7:D7"/>
    <mergeCell ref="B30:D30"/>
    <mergeCell ref="A37:B37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workbookViewId="0">
      <selection activeCell="A13" sqref="A13"/>
    </sheetView>
  </sheetViews>
  <sheetFormatPr defaultColWidth="9.140625" defaultRowHeight="15"/>
  <cols>
    <col min="2" max="2" width="13" customWidth="1"/>
    <col min="3" max="3" width="22.28515625" customWidth="1"/>
    <col min="4" max="4" width="17.140625" customWidth="1"/>
    <col min="5" max="5" width="24.140625" customWidth="1"/>
    <col min="6" max="6" width="15.5703125" customWidth="1"/>
    <col min="7" max="7" width="15.140625" customWidth="1"/>
    <col min="8" max="8" width="27.28515625" customWidth="1"/>
    <col min="9" max="9" width="13.28515625" customWidth="1"/>
    <col min="10" max="10" width="11.28515625" customWidth="1"/>
  </cols>
  <sheetData>
    <row r="1" spans="1:12" s="1" customFormat="1" ht="18">
      <c r="A1" s="4"/>
      <c r="B1" s="111" t="s">
        <v>269</v>
      </c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12" s="1" customFormat="1" ht="12.75">
      <c r="L2" s="9"/>
    </row>
    <row r="3" spans="1:12" s="1" customFormat="1" ht="12.75">
      <c r="L3" s="9"/>
    </row>
    <row r="4" spans="1:12" s="2" customFormat="1">
      <c r="A4" s="113" t="s">
        <v>71</v>
      </c>
      <c r="B4" s="114"/>
      <c r="C4" s="114" t="s">
        <v>72</v>
      </c>
      <c r="D4" s="114" t="s">
        <v>73</v>
      </c>
      <c r="E4" s="116" t="s">
        <v>74</v>
      </c>
      <c r="F4" s="114" t="s">
        <v>75</v>
      </c>
      <c r="G4" s="114"/>
      <c r="H4" s="114"/>
      <c r="I4" s="116" t="s">
        <v>76</v>
      </c>
      <c r="J4" s="116" t="s">
        <v>77</v>
      </c>
      <c r="K4" s="116" t="s">
        <v>78</v>
      </c>
      <c r="L4" s="118" t="s">
        <v>79</v>
      </c>
    </row>
    <row r="5" spans="1:12" s="2" customFormat="1">
      <c r="A5" s="5" t="s">
        <v>80</v>
      </c>
      <c r="B5" s="6" t="s">
        <v>81</v>
      </c>
      <c r="C5" s="115"/>
      <c r="D5" s="115"/>
      <c r="E5" s="117"/>
      <c r="F5" s="6" t="s">
        <v>82</v>
      </c>
      <c r="G5" s="6" t="s">
        <v>83</v>
      </c>
      <c r="H5" s="6" t="s">
        <v>84</v>
      </c>
      <c r="I5" s="117"/>
      <c r="J5" s="117"/>
      <c r="K5" s="117"/>
      <c r="L5" s="119"/>
    </row>
    <row r="6" spans="1:12" s="2" customFormat="1" ht="15.75">
      <c r="A6" s="121">
        <v>83</v>
      </c>
      <c r="B6" s="95">
        <v>43375</v>
      </c>
      <c r="C6" s="120" t="s">
        <v>271</v>
      </c>
      <c r="D6" s="120" t="s">
        <v>85</v>
      </c>
      <c r="E6" s="120" t="s">
        <v>272</v>
      </c>
      <c r="F6" s="8" t="s">
        <v>86</v>
      </c>
      <c r="G6" s="120" t="s">
        <v>273</v>
      </c>
      <c r="H6" s="120" t="s">
        <v>276</v>
      </c>
      <c r="I6" s="8" t="s">
        <v>87</v>
      </c>
      <c r="J6" s="8" t="s">
        <v>88</v>
      </c>
      <c r="K6" s="122">
        <v>3</v>
      </c>
      <c r="L6" s="123">
        <v>127.5</v>
      </c>
    </row>
    <row r="7" spans="1:12" s="2" customFormat="1" ht="15.75">
      <c r="A7" s="121">
        <v>81</v>
      </c>
      <c r="B7" s="95">
        <v>43375</v>
      </c>
      <c r="C7" s="120" t="s">
        <v>274</v>
      </c>
      <c r="D7" s="120" t="s">
        <v>85</v>
      </c>
      <c r="E7" s="120" t="s">
        <v>275</v>
      </c>
      <c r="F7" s="8" t="s">
        <v>86</v>
      </c>
      <c r="G7" s="120" t="s">
        <v>273</v>
      </c>
      <c r="H7" s="120" t="s">
        <v>276</v>
      </c>
      <c r="I7" s="8" t="s">
        <v>87</v>
      </c>
      <c r="J7" s="8" t="s">
        <v>88</v>
      </c>
      <c r="K7" s="122">
        <v>3</v>
      </c>
      <c r="L7" s="124">
        <v>127.5</v>
      </c>
    </row>
    <row r="8" spans="1:12" s="2" customFormat="1" ht="15.75">
      <c r="A8" s="121">
        <v>82</v>
      </c>
      <c r="B8" s="95">
        <v>43375</v>
      </c>
      <c r="C8" s="120" t="s">
        <v>277</v>
      </c>
      <c r="D8" s="120" t="s">
        <v>85</v>
      </c>
      <c r="E8" s="120" t="s">
        <v>278</v>
      </c>
      <c r="F8" s="8" t="s">
        <v>86</v>
      </c>
      <c r="G8" s="120" t="s">
        <v>273</v>
      </c>
      <c r="H8" s="120" t="s">
        <v>276</v>
      </c>
      <c r="I8" s="8" t="s">
        <v>87</v>
      </c>
      <c r="J8" s="8" t="s">
        <v>88</v>
      </c>
      <c r="K8" s="122">
        <v>3</v>
      </c>
      <c r="L8" s="124">
        <v>127.5</v>
      </c>
    </row>
    <row r="9" spans="1:12" s="3" customFormat="1" ht="15.75">
      <c r="A9" s="7">
        <v>95</v>
      </c>
      <c r="B9" s="95">
        <v>43376</v>
      </c>
      <c r="C9" s="8" t="s">
        <v>91</v>
      </c>
      <c r="D9" s="8" t="s">
        <v>92</v>
      </c>
      <c r="E9" s="8" t="s">
        <v>93</v>
      </c>
      <c r="F9" s="8" t="s">
        <v>86</v>
      </c>
      <c r="G9" s="8" t="s">
        <v>94</v>
      </c>
      <c r="H9" s="8" t="s">
        <v>245</v>
      </c>
      <c r="I9" s="8" t="s">
        <v>87</v>
      </c>
      <c r="J9" s="8" t="s">
        <v>88</v>
      </c>
      <c r="K9" s="8">
        <v>2</v>
      </c>
      <c r="L9" s="8">
        <v>85</v>
      </c>
    </row>
    <row r="10" spans="1:12" ht="15.75">
      <c r="A10" s="7">
        <v>98</v>
      </c>
      <c r="B10" s="95">
        <v>43384</v>
      </c>
      <c r="C10" s="8" t="s">
        <v>89</v>
      </c>
      <c r="D10" s="8" t="s">
        <v>85</v>
      </c>
      <c r="E10" s="8" t="s">
        <v>90</v>
      </c>
      <c r="F10" s="8" t="s">
        <v>86</v>
      </c>
      <c r="G10" s="8" t="s">
        <v>94</v>
      </c>
      <c r="H10" s="8" t="s">
        <v>270</v>
      </c>
      <c r="I10" s="8" t="s">
        <v>87</v>
      </c>
      <c r="J10" s="8" t="s">
        <v>88</v>
      </c>
      <c r="K10" s="8">
        <v>2</v>
      </c>
      <c r="L10" s="8">
        <v>85</v>
      </c>
    </row>
    <row r="11" spans="1:12" ht="15.75">
      <c r="A11" s="7">
        <v>100</v>
      </c>
      <c r="B11" s="95">
        <v>43398</v>
      </c>
      <c r="C11" s="8" t="s">
        <v>260</v>
      </c>
      <c r="D11" s="8" t="s">
        <v>261</v>
      </c>
      <c r="E11" s="8" t="s">
        <v>261</v>
      </c>
      <c r="F11" s="8" t="s">
        <v>86</v>
      </c>
      <c r="G11" s="8" t="s">
        <v>94</v>
      </c>
      <c r="H11" s="8" t="s">
        <v>262</v>
      </c>
      <c r="I11" s="8" t="s">
        <v>87</v>
      </c>
      <c r="J11" s="8" t="s">
        <v>263</v>
      </c>
      <c r="K11" s="8">
        <v>1</v>
      </c>
      <c r="L11" s="8">
        <v>42.5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Colta Adriana</dc:creator>
  <cp:lastModifiedBy>Colta Adriana</cp:lastModifiedBy>
  <dcterms:created xsi:type="dcterms:W3CDTF">2018-09-14T11:15:00Z</dcterms:created>
  <dcterms:modified xsi:type="dcterms:W3CDTF">2019-02-20T12:08:06Z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