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D:\Documente ADRIANA\TERMOFICARE\TERMO\SOC.TERMOFICARE\TRANSPARENTA_2018\"/>
    </mc:Choice>
  </mc:AlternateContent>
  <xr:revisionPtr revIDLastSave="0" documentId="13_ncr:1_{95F4A77F-AAAC-4209-AD3B-97E21321F087}" xr6:coauthVersionLast="40" xr6:coauthVersionMax="40" xr10:uidLastSave="{00000000-0000-0000-0000-000000000000}"/>
  <bookViews>
    <workbookView xWindow="-120" yWindow="-120" windowWidth="19440" windowHeight="10440" xr2:uid="{00000000-000D-0000-FFFF-FFFF00000000}"/>
  </bookViews>
  <sheets>
    <sheet name="BANCA" sheetId="1" r:id="rId1"/>
    <sheet name="CASERIE" sheetId="2" r:id="rId2"/>
    <sheet name="DELEGATII" sheetId="3" r:id="rId3"/>
  </sheets>
  <calcPr calcId="181029"/>
</workbook>
</file>

<file path=xl/calcChain.xml><?xml version="1.0" encoding="utf-8"?>
<calcChain xmlns="http://schemas.openxmlformats.org/spreadsheetml/2006/main">
  <c r="C30" i="2" l="1"/>
  <c r="C11" i="1" l="1"/>
  <c r="C10" i="1"/>
  <c r="C192" i="1"/>
  <c r="C170" i="1"/>
  <c r="C161" i="1"/>
  <c r="C156" i="1"/>
  <c r="C152" i="1"/>
  <c r="C151" i="1"/>
  <c r="C147" i="1"/>
  <c r="C137" i="1"/>
  <c r="C133" i="1"/>
  <c r="C121" i="1"/>
  <c r="C103" i="1"/>
  <c r="C102" i="1"/>
  <c r="C97" i="1"/>
  <c r="C92" i="1"/>
  <c r="C90" i="1"/>
  <c r="C81" i="1"/>
  <c r="C78" i="1"/>
  <c r="C77" i="1"/>
  <c r="C74" i="1"/>
  <c r="C185" i="1"/>
  <c r="C183" i="1"/>
  <c r="C182" i="1"/>
  <c r="C181" i="1"/>
  <c r="C73" i="1"/>
  <c r="C72" i="1"/>
  <c r="C68" i="1"/>
  <c r="C53" i="1"/>
  <c r="C52" i="1"/>
  <c r="C50" i="1"/>
  <c r="C49" i="1"/>
  <c r="C47" i="1"/>
  <c r="C46" i="1"/>
  <c r="C31" i="1"/>
  <c r="C22" i="1"/>
  <c r="C19" i="1"/>
  <c r="C16" i="1"/>
  <c r="C38" i="2" l="1"/>
  <c r="C40" i="2" l="1"/>
  <c r="C19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martinr</author>
  </authors>
  <commentList>
    <comment ref="C143" authorId="0" shapeId="0" xr:uid="{72C24DD7-7A2A-4A1A-A144-D2666B8B26CA}">
      <text>
        <r>
          <rPr>
            <b/>
            <sz val="9"/>
            <rFont val="Times New Roman"/>
            <family val="1"/>
            <charset val="238"/>
          </rPr>
          <t>martinr:</t>
        </r>
        <r>
          <rPr>
            <sz val="9"/>
            <rFont val="Times New Roman"/>
            <family val="1"/>
            <charset val="238"/>
          </rPr>
          <t xml:space="preserve">
GAR:1647.72</t>
        </r>
      </text>
    </comment>
    <comment ref="C154" authorId="0" shapeId="0" xr:uid="{A845B347-AF1E-47A5-9227-19D976EAD56D}">
      <text>
        <r>
          <rPr>
            <b/>
            <sz val="9"/>
            <rFont val="Times New Roman"/>
            <family val="1"/>
            <charset val="238"/>
          </rPr>
          <t>martinr:</t>
        </r>
        <r>
          <rPr>
            <sz val="9"/>
            <rFont val="Times New Roman"/>
            <family val="1"/>
            <charset val="238"/>
          </rPr>
          <t xml:space="preserve">
GAR:2666.6
</t>
        </r>
      </text>
    </comment>
    <comment ref="C173" authorId="0" shapeId="0" xr:uid="{07459327-7739-4F09-9B39-1F009103581B}">
      <text>
        <r>
          <rPr>
            <b/>
            <sz val="9"/>
            <rFont val="Times New Roman"/>
            <family val="1"/>
            <charset val="238"/>
          </rPr>
          <t>martinr:</t>
        </r>
        <r>
          <rPr>
            <sz val="9"/>
            <rFont val="Times New Roman"/>
            <family val="1"/>
            <charset val="238"/>
          </rPr>
          <t xml:space="preserve">
FACT.PLATITA PARTIAL IN TREZO INVESTITII</t>
        </r>
      </text>
    </comment>
  </commentList>
</comments>
</file>

<file path=xl/sharedStrings.xml><?xml version="1.0" encoding="utf-8"?>
<sst xmlns="http://schemas.openxmlformats.org/spreadsheetml/2006/main" count="432" uniqueCount="298">
  <si>
    <t>TERMOFICARE ORADEA SA</t>
  </si>
  <si>
    <t xml:space="preserve">Biroul financiar contabilitate 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</si>
  <si>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</si>
  <si>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</si>
  <si>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</si>
  <si>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</si>
  <si>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</si>
  <si>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</si>
  <si>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</si>
  <si>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12-27.08.18</t>
  </si>
  <si>
    <t>SALARII PERSONAL</t>
  </si>
  <si>
    <t>Salarii</t>
  </si>
  <si>
    <t>B</t>
  </si>
  <si>
    <t>CHIRIE SPATIU</t>
  </si>
  <si>
    <t>MATERIALE</t>
  </si>
  <si>
    <t>ISOPLUS</t>
  </si>
  <si>
    <t>BIHOR MEDIA</t>
  </si>
  <si>
    <t>CONTINENTAL HOTELS</t>
  </si>
  <si>
    <t>GECOPROSANA</t>
  </si>
  <si>
    <t>ROMGAZ</t>
  </si>
  <si>
    <t>SIMBAC</t>
  </si>
  <si>
    <t>DAFCOCHIM</t>
  </si>
  <si>
    <t>LA FANTANA</t>
  </si>
  <si>
    <t>UNIOR-TEPID</t>
  </si>
  <si>
    <t>EXPRES RETAIL</t>
  </si>
  <si>
    <t>COMPANIA DE APA</t>
  </si>
  <si>
    <t>TRANSGEX</t>
  </si>
  <si>
    <t>ALLIANTZ TIRIAC</t>
  </si>
  <si>
    <t>OXIGEN,ACETILENA</t>
  </si>
  <si>
    <t>COMAT</t>
  </si>
  <si>
    <t>BETON</t>
  </si>
  <si>
    <t>E-ON</t>
  </si>
  <si>
    <t>EN.ELECTRICA</t>
  </si>
  <si>
    <t>CN POSTA</t>
  </si>
  <si>
    <t>CORESPONDENTA</t>
  </si>
  <si>
    <t>TELEKOM</t>
  </si>
  <si>
    <t>TURISM FELIX</t>
  </si>
  <si>
    <t>LUKOIL</t>
  </si>
  <si>
    <t>COMBUSTIBIL</t>
  </si>
  <si>
    <t>PMO</t>
  </si>
  <si>
    <t xml:space="preserve">IMPOZITE SI TAXE CLADIRI </t>
  </si>
  <si>
    <t>IMPOZITE SI TAXE -TEREN INTRAVILAN</t>
  </si>
  <si>
    <t>DEZECHILIBRU NEGATIV</t>
  </si>
  <si>
    <t>PADO GROUP</t>
  </si>
  <si>
    <t>REOSAL</t>
  </si>
  <si>
    <t>TRIODA</t>
  </si>
  <si>
    <t>LINDE GAZ</t>
  </si>
  <si>
    <t>GLOBAL HIGH</t>
  </si>
  <si>
    <t>TOTAL</t>
  </si>
  <si>
    <t>C</t>
  </si>
  <si>
    <t>PLATI AFERENTE INVESTITIILOR</t>
  </si>
  <si>
    <t>CAO</t>
  </si>
  <si>
    <t>TOTAL GENERAL</t>
  </si>
  <si>
    <t>Nr. Crt.</t>
  </si>
  <si>
    <t>D.</t>
  </si>
  <si>
    <t>CHELTUIELI DE PERSONAL PRIN CASA</t>
  </si>
  <si>
    <t>E.</t>
  </si>
  <si>
    <t>CHELTUIELI GOSPODARESTI</t>
  </si>
  <si>
    <t>F.</t>
  </si>
  <si>
    <t>ALTE CHELTUIELI PRIN CASA</t>
  </si>
  <si>
    <t>ABONAMENT OTL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</si>
  <si>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</si>
  <si>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</si>
  <si>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</si>
  <si>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</si>
  <si>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</si>
  <si>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</si>
  <si>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</si>
  <si>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</si>
  <si>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</si>
  <si>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</si>
  <si>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</si>
  <si>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</si>
  <si>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</si>
  <si>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</si>
  <si>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</si>
  <si>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INGINER</t>
  </si>
  <si>
    <t>ROMANIA</t>
  </si>
  <si>
    <t>SERVICIU</t>
  </si>
  <si>
    <t>AUTO</t>
  </si>
  <si>
    <t>BUCURESTI</t>
  </si>
  <si>
    <t>OPCOM</t>
  </si>
  <si>
    <t>TARIF REGLEMENTAT</t>
  </si>
  <si>
    <t>PAYPOINT</t>
  </si>
  <si>
    <t>PAYZONE</t>
  </si>
  <si>
    <t>LUCRARI CF.CTR.9889/25.07.2018</t>
  </si>
  <si>
    <t>ECOBIHOR</t>
  </si>
  <si>
    <t>AVRIL</t>
  </si>
  <si>
    <t>PRESTATII DE APA-CANAL</t>
  </si>
  <si>
    <t>APA GEO</t>
  </si>
  <si>
    <t>LUCRARI REABIL.CLADIRE CET</t>
  </si>
  <si>
    <t>AVIZE DESFACERE PAVAJ</t>
  </si>
  <si>
    <t>LAPTE</t>
  </si>
  <si>
    <t>RAM SECURITY</t>
  </si>
  <si>
    <t>ELECTROCENTRALE</t>
  </si>
  <si>
    <t>SITUATIA PLATILOR EFECTUATE PRIN BANCA IN LUNA SEPTEMBRIE 2018</t>
  </si>
  <si>
    <t>ABA CRISURI</t>
  </si>
  <si>
    <t>TRIOCONSTRUCT</t>
  </si>
  <si>
    <t>AVIZE DE COEXISTENTA-BUGET</t>
  </si>
  <si>
    <t>REP.CAPITALE LA ACOPERIS PT 871-BUGET</t>
  </si>
  <si>
    <t>REP.CAPITALE LA ACOPERIS PT 849,842</t>
  </si>
  <si>
    <t>META RING</t>
  </si>
  <si>
    <t>SPITALUL CLINIC JUD.</t>
  </si>
  <si>
    <t>FOR MET</t>
  </si>
  <si>
    <t>TAXA PARTICIPARE CONFERINTA</t>
  </si>
  <si>
    <t>PIESE,OBIECTE DE INV.</t>
  </si>
  <si>
    <t>COT ZINCAT</t>
  </si>
  <si>
    <t>REFACT.EN ELECTRICA</t>
  </si>
  <si>
    <t>COLIERE INOX</t>
  </si>
  <si>
    <t>AGENTIA DE MEDIU</t>
  </si>
  <si>
    <t>DISTRIGAZ</t>
  </si>
  <si>
    <t>SDEE</t>
  </si>
  <si>
    <t>RCS &amp;RDS</t>
  </si>
  <si>
    <t>TAXA ACORD -BUGET</t>
  </si>
  <si>
    <t>AVIZ COEXISTENTA-BUGET</t>
  </si>
  <si>
    <t>AVIZ AMPLASAMENT-BUGET</t>
  </si>
  <si>
    <t>TAXA STUDIU,PROIECTARE-BUGET</t>
  </si>
  <si>
    <t>TICHETE DE MASA</t>
  </si>
  <si>
    <t>DREPT DE PROPRIETATE IN FAVOAREA PERS.JUR.</t>
  </si>
  <si>
    <t>UP ROMANIA</t>
  </si>
  <si>
    <t>OFICIUL DE CADASTRU</t>
  </si>
  <si>
    <t>CONSTRUCTII COPACEL</t>
  </si>
  <si>
    <t>LUCR.REABIL.RETELE- PT 128-COTA</t>
  </si>
  <si>
    <t>ELECTROTERMOMETRIA</t>
  </si>
  <si>
    <t>NEMAAD IMPEX</t>
  </si>
  <si>
    <t>FRIGORIFICA</t>
  </si>
  <si>
    <t>ROMIND ENERGIM</t>
  </si>
  <si>
    <t>GARANTA ASIG.</t>
  </si>
  <si>
    <t>ABONAM.APA,SERV.IGIENIZARE</t>
  </si>
  <si>
    <t>TARIF SERVICII DE RAPORTARE</t>
  </si>
  <si>
    <t>RESTIT.GARANTIE DE PARTICIPARE</t>
  </si>
  <si>
    <t>RESTIT.GARANTIE DE BUNA EXECUTIE</t>
  </si>
  <si>
    <t>POLITE CASCO</t>
  </si>
  <si>
    <t>COMISION TRANZACTII</t>
  </si>
  <si>
    <t>AVANS GAZE NAT.SEPTEM.2018-C145(OP 1156)</t>
  </si>
  <si>
    <t>GENERAL STAR WEST</t>
  </si>
  <si>
    <t>CIOCAN DEMOLATOR,PLACA COMPACT.-COTA</t>
  </si>
  <si>
    <t>TAXA CERTIFICAT URBANISM-COTA</t>
  </si>
  <si>
    <t>ASISTENTA TEHNICA-COTA</t>
  </si>
  <si>
    <t>AVIZ COEXISTENTA-COTA</t>
  </si>
  <si>
    <t>AVIZ AMPLASAMENT-COTA</t>
  </si>
  <si>
    <t>ELECTRIC VALCOR</t>
  </si>
  <si>
    <t>DAVAL</t>
  </si>
  <si>
    <t>COMAT BIHOR</t>
  </si>
  <si>
    <t>APA</t>
  </si>
  <si>
    <t>BALAST ,NISIP</t>
  </si>
  <si>
    <t>VAR HIDRATAT,CARAMIDA</t>
  </si>
  <si>
    <t>RATA 9 PRIMA DE ASIG.RCA</t>
  </si>
  <si>
    <t>COMPANY DATA</t>
  </si>
  <si>
    <t>GLOBAL MARKETING</t>
  </si>
  <si>
    <t>VALRO TRADE</t>
  </si>
  <si>
    <t>VIACON STEEL</t>
  </si>
  <si>
    <t>GROUP METAL</t>
  </si>
  <si>
    <t>RADAX</t>
  </si>
  <si>
    <t xml:space="preserve">ISOPLUS </t>
  </si>
  <si>
    <t>ALL INSTAL</t>
  </si>
  <si>
    <t>AMESTECURI DE BETON,CARAMIZI-MOLOZ</t>
  </si>
  <si>
    <t>SERVICII DE MONITORIZARE FIRME</t>
  </si>
  <si>
    <t>ACTUALIZARE SITE</t>
  </si>
  <si>
    <t>TEAVA NEAGRA PREIZOLATA</t>
  </si>
  <si>
    <t>CANEPA,COT,OLANDEZ,TEU PPR</t>
  </si>
  <si>
    <t>SERVICII DE PAZA</t>
  </si>
  <si>
    <t>PROFESIONAL P.N.</t>
  </si>
  <si>
    <t>TAXE AUTORIZ.CONSTRUIRE PTR. PT</t>
  </si>
  <si>
    <t>CURS GAZ ANRE AUTORIZARE</t>
  </si>
  <si>
    <t>ANP MEDIULUI BIHOR</t>
  </si>
  <si>
    <t>VICTOR</t>
  </si>
  <si>
    <t>ORANGE</t>
  </si>
  <si>
    <t>DYNAMIC TOOLS</t>
  </si>
  <si>
    <t>TAXE ACORD DIR.TEHNICA-COTA</t>
  </si>
  <si>
    <t>MAI COMPACTOR,TAIETOR ASFALT-COTA</t>
  </si>
  <si>
    <t>TAXA AVIZ-COTA</t>
  </si>
  <si>
    <t>TAXA AVIZ AMPLASAMENT-COTA</t>
  </si>
  <si>
    <t>ROTOPERCUTOR,SET BURGHIE- COTA</t>
  </si>
  <si>
    <t>PODNET CONSULTING</t>
  </si>
  <si>
    <t>SPN DIMITRIU BONCHIS</t>
  </si>
  <si>
    <t>EUDIS SA</t>
  </si>
  <si>
    <t>CRITO PROD</t>
  </si>
  <si>
    <t>ONORARIU</t>
  </si>
  <si>
    <t>MANSON,RAMIFICATIE NEAGRA PREIZOLATA</t>
  </si>
  <si>
    <t>ROBINETI</t>
  </si>
  <si>
    <t>REP.CABLU ELECTRIC</t>
  </si>
  <si>
    <t>UPC ROMANIA</t>
  </si>
  <si>
    <t>ELECTRICA FURNIZARE</t>
  </si>
  <si>
    <t>EASYHOST</t>
  </si>
  <si>
    <t>MUZEUL TARII CRISURILOR</t>
  </si>
  <si>
    <t>TERRAVERDE</t>
  </si>
  <si>
    <t>VERTICAL TREND</t>
  </si>
  <si>
    <t>SERVICII INTERNET</t>
  </si>
  <si>
    <t>ADMINISTRARE DOMENIU</t>
  </si>
  <si>
    <t>AVANS CF.CTR.2304/03.09.2018,11748/04.09</t>
  </si>
  <si>
    <t>ANALIZA ULEI MOBIL JET</t>
  </si>
  <si>
    <t>PIESE,SCULE</t>
  </si>
  <si>
    <t>MANUSI</t>
  </si>
  <si>
    <t>TAXA AUTORIZ.CONSTRUIRE- COTA</t>
  </si>
  <si>
    <t>REP.ACOPERIS PT- COTA</t>
  </si>
  <si>
    <t>GODMAN</t>
  </si>
  <si>
    <t>MATERIALE DE PROTECTIE</t>
  </si>
  <si>
    <t>SERVICII INTERNET-TEL</t>
  </si>
  <si>
    <t>TAXA STUDIU,PROIECTARE,AVIZE-COTA</t>
  </si>
  <si>
    <t>GENERAL ELECTRIC</t>
  </si>
  <si>
    <t>TRANSELECTRICA</t>
  </si>
  <si>
    <t>SECOM</t>
  </si>
  <si>
    <t>BRML</t>
  </si>
  <si>
    <t>DRUMURI BIHOR</t>
  </si>
  <si>
    <t>RER VEST</t>
  </si>
  <si>
    <t>AS TRAVEL</t>
  </si>
  <si>
    <t>MENTENANTA CENTRALA</t>
  </si>
  <si>
    <t>GARANTIE FINANCIARA</t>
  </si>
  <si>
    <t>ASISTENTA TEHNICA</t>
  </si>
  <si>
    <t>LUCRARI INLOCUIRE RETELE PRIMARE</t>
  </si>
  <si>
    <t>ETALONARI</t>
  </si>
  <si>
    <t>LUCRARI DE PAVARE SI ASFALTARE</t>
  </si>
  <si>
    <t>COLECT,TRANSP.DESEURI MENAJERE</t>
  </si>
  <si>
    <t>SERV.DE TELEFONIE-INTERNET</t>
  </si>
  <si>
    <t>TRANSPORT DESEURI</t>
  </si>
  <si>
    <t>SERV.EXPOATARE SI INTRETINERE ITG</t>
  </si>
  <si>
    <t>APA SUPR.,APA SUBTERAN,TRNSPORT APA</t>
  </si>
  <si>
    <t>CHELT.DEPLASARE 4 PERS</t>
  </si>
  <si>
    <t>ADM.FONDULUI PT.MEDIU</t>
  </si>
  <si>
    <t>VANCOL</t>
  </si>
  <si>
    <t>GEFIL</t>
  </si>
  <si>
    <t>BIOSOL</t>
  </si>
  <si>
    <t>ITO INDUSTRIES</t>
  </si>
  <si>
    <t>CARGO TRACK</t>
  </si>
  <si>
    <t>ELSACO ELECTRONIC</t>
  </si>
  <si>
    <t>EMISII DE POLUANTI</t>
  </si>
  <si>
    <t>SERVICII DE VULCANIZARE</t>
  </si>
  <si>
    <t>SERV.DE TELEFONIE</t>
  </si>
  <si>
    <t>STINGATOARE</t>
  </si>
  <si>
    <t>PIESA RACORD</t>
  </si>
  <si>
    <t>PRODUSE CHIMICE</t>
  </si>
  <si>
    <t>SERVICII GPS</t>
  </si>
  <si>
    <t>PUBLICARE INFORMATII ONLINE</t>
  </si>
  <si>
    <t>SERV.DE CONSULTANTA,MENTEN.-ACE</t>
  </si>
  <si>
    <t>RESTIT.GAR.DE BUNA EXECUTIE</t>
  </si>
  <si>
    <t>CHIRIE MIJ.FIXE</t>
  </si>
  <si>
    <t>RATA 24 CF.CRT.DATORIE-C177/26.09.2016</t>
  </si>
  <si>
    <t>PROARCOR</t>
  </si>
  <si>
    <t>BIR.LOCAL DE EXPERTIZE</t>
  </si>
  <si>
    <t>VLADICOM TOOLS</t>
  </si>
  <si>
    <t>ELEVATOR SERV</t>
  </si>
  <si>
    <t>DOCUMENT IMAGING</t>
  </si>
  <si>
    <t>PROUTIL</t>
  </si>
  <si>
    <t>PRESCON</t>
  </si>
  <si>
    <t>DIF.ONORARIU EXPERT</t>
  </si>
  <si>
    <t>APARAT DE SUDURA</t>
  </si>
  <si>
    <t>ABONAMENT ASCENSOARE</t>
  </si>
  <si>
    <t>ACID SULFURIC</t>
  </si>
  <si>
    <t>SERVICII DE ARHIVARE SI LEGARE DOC.</t>
  </si>
  <si>
    <t>REP.CONF.DEVIZ</t>
  </si>
  <si>
    <t>SERVICII MEDICALE</t>
  </si>
  <si>
    <t>VAR HIDRATAT</t>
  </si>
  <si>
    <t>PLACA BETON</t>
  </si>
  <si>
    <t>SAWEXIM</t>
  </si>
  <si>
    <t>BATERII ALCALINE</t>
  </si>
  <si>
    <t>TRANSP.EN.ELECTRICA</t>
  </si>
  <si>
    <t>INSPECT.JUD.IN CONSTRUCTII</t>
  </si>
  <si>
    <t>AG.NAT.INBUNATATIRI FIN.</t>
  </si>
  <si>
    <t>COTA 0.1%,COTA 0.5%</t>
  </si>
  <si>
    <t>AVIZ TEHNIC-BUGET</t>
  </si>
  <si>
    <t>ASISTENTA TEHNICA-BUGET</t>
  </si>
  <si>
    <t>REP.ACOPERIS PT- BUGET</t>
  </si>
  <si>
    <t>FLUID GROUP</t>
  </si>
  <si>
    <t>UNIQA ASIG.</t>
  </si>
  <si>
    <t>GARANTIE DE BUNA EXECUTIE</t>
  </si>
  <si>
    <t>VERIF.METROLOGICE</t>
  </si>
  <si>
    <t>AVANS GAZE NAT.OCTOMBRIE 2018</t>
  </si>
  <si>
    <t>NYMPHEA(ENERGOMONTAJ)</t>
  </si>
  <si>
    <t>GARJOABA GEORGE</t>
  </si>
  <si>
    <t>CONF.CRT.9889/25.07.18</t>
  </si>
  <si>
    <t>SITUATIA PLATILOR EFECTUATE PRIN CASA IN LUNA SEPTEMBRIE 2018</t>
  </si>
  <si>
    <t>Situatia cheltuielilor cu deplasarile efectuate in luna SEPTEMBRIE 2018</t>
  </si>
  <si>
    <t>CHELT.GOSP.-DECONT 11428/29.08.18</t>
  </si>
  <si>
    <t>CHELT.GOSP.-DECONT 11796/05.09.18</t>
  </si>
  <si>
    <t>CHELT.GOSP.-DECONT 11419/29.08.18</t>
  </si>
  <si>
    <t>GOIA EMIL</t>
  </si>
  <si>
    <t>B.CONTROLING</t>
  </si>
  <si>
    <t>CHELT.GOSP.-DECONT 11523/30.08.18</t>
  </si>
  <si>
    <t>CHELT.GOSP.-DECONT 11765/05.09.18</t>
  </si>
  <si>
    <t>CHELT.GOSP.-DECONT 119578/07.09.18</t>
  </si>
  <si>
    <t>CHELT.GOSP.-DECONT 11547/31.08.18</t>
  </si>
  <si>
    <t>CHELT.GOSP.-DECONT 11901/06.09.18</t>
  </si>
  <si>
    <t>CHELT.GOSP.-DECONT 11904/06.09.18</t>
  </si>
  <si>
    <t>CHELT.GOSP.-DECONT 11886/06.09.18</t>
  </si>
  <si>
    <t>CHELT.GOSP.-DECONT 12034/10.09.18</t>
  </si>
  <si>
    <t>METARING SRL</t>
  </si>
  <si>
    <t>CHELT.GOSP.-DECONT 12247/13.09.18</t>
  </si>
  <si>
    <t>CHELT.GOSP.-DECONT 12267/14.09.18</t>
  </si>
  <si>
    <t>CHELT.GOSP.-DECONT 12314/14.09.18</t>
  </si>
  <si>
    <t>CHELT.GOSP.-DECONT 12259/13.09.18</t>
  </si>
  <si>
    <t>CHELT.GOSP.-DECONT 12641/20.09.18</t>
  </si>
  <si>
    <t>CHELT.GOSP.-DECONT 12916/24.09.18</t>
  </si>
  <si>
    <t>CHELT.GOSP.-DECONT 12915/24.09.18</t>
  </si>
  <si>
    <t>CHELT.GOSP.-DECONT 12914/24.09.18</t>
  </si>
  <si>
    <t>CHELT.GOSP.-DECONT 12759/21.09.18</t>
  </si>
  <si>
    <t>CHELT.GOSP.-DECONT 13121/27.09.18</t>
  </si>
  <si>
    <t>CHELT.GOSP.-DECONT 13047/26.09.18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</si>
</sst>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;@"/>
    <numFmt numFmtId="165" formatCode="_ * #,##0.00_ ;_ * \-#,##0.00_ ;_ * &quot;-&quot;??_ ;_ @_ "/>
    <numFmt numFmtId="166" formatCode="dd/mm/yy;@"/>
  </numFmts>
  <fonts count="16">
    <font>
      <sz val="11"/>
      <color theme="1"/>
      <name val="Calibri"/>
      <charset val="134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>
      <alignment vertical="center"/>
    </xf>
    <xf numFmtId="0" fontId="1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vertical="center" wrapText="1"/>
    </xf>
    <xf numFmtId="1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1" applyFont="1" applyAlignment="1"/>
    <xf numFmtId="0" fontId="7" fillId="2" borderId="16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/>
    <xf numFmtId="0" fontId="8" fillId="0" borderId="0" xfId="0" applyFont="1"/>
    <xf numFmtId="165" fontId="8" fillId="0" borderId="5" xfId="1" applyFont="1" applyBorder="1" applyAlignment="1"/>
    <xf numFmtId="164" fontId="7" fillId="0" borderId="0" xfId="0" applyNumberFormat="1" applyFont="1"/>
    <xf numFmtId="4" fontId="2" fillId="0" borderId="0" xfId="0" applyNumberFormat="1" applyFont="1"/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7" fillId="0" borderId="1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0" xfId="0" applyFont="1"/>
    <xf numFmtId="0" fontId="2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2" applyNumberFormat="1" applyFont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" fillId="0" borderId="5" xfId="2" applyBorder="1" applyAlignment="1">
      <alignment horizontal="left"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12" fillId="0" borderId="0" xfId="0" applyFont="1"/>
    <xf numFmtId="166" fontId="1" fillId="0" borderId="5" xfId="2" applyNumberFormat="1" applyBorder="1" applyAlignment="1">
      <alignment horizontal="center" vertical="center"/>
    </xf>
    <xf numFmtId="166" fontId="1" fillId="0" borderId="5" xfId="2" applyNumberForma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2" fontId="0" fillId="0" borderId="5" xfId="0" applyNumberFormat="1" applyBorder="1"/>
    <xf numFmtId="14" fontId="0" fillId="0" borderId="5" xfId="0" applyNumberFormat="1" applyBorder="1" applyAlignment="1">
      <alignment horizontal="center" vertical="center"/>
    </xf>
    <xf numFmtId="2" fontId="3" fillId="0" borderId="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/>
    </xf>
    <xf numFmtId="14" fontId="6" fillId="0" borderId="22" xfId="0" applyNumberFormat="1" applyFont="1" applyBorder="1" applyAlignment="1">
      <alignment horizontal="left"/>
    </xf>
    <xf numFmtId="14" fontId="6" fillId="0" borderId="23" xfId="0" applyNumberFormat="1" applyFont="1" applyBorder="1" applyAlignment="1">
      <alignment horizontal="left"/>
    </xf>
    <xf numFmtId="14" fontId="6" fillId="0" borderId="24" xfId="0" applyNumberFormat="1" applyFont="1" applyBorder="1" applyAlignment="1">
      <alignment horizontal="left"/>
    </xf>
    <xf numFmtId="166" fontId="3" fillId="0" borderId="5" xfId="0" applyNumberFormat="1" applyFont="1" applyBorder="1" applyAlignment="1">
      <alignment horizontal="center"/>
    </xf>
    <xf numFmtId="4" fontId="1" fillId="0" borderId="5" xfId="2" applyNumberFormat="1" applyBorder="1" applyAlignment="1">
      <alignment horizontal="right"/>
    </xf>
    <xf numFmtId="49" fontId="1" fillId="0" borderId="5" xfId="2" applyNumberFormat="1" applyBorder="1"/>
    <xf numFmtId="0" fontId="1" fillId="0" borderId="5" xfId="0" applyFont="1" applyBorder="1" applyAlignment="1">
      <alignment horizontal="center"/>
    </xf>
    <xf numFmtId="4" fontId="15" fillId="0" borderId="5" xfId="2" applyNumberFormat="1" applyFont="1" applyBorder="1" applyAlignment="1">
      <alignment horizontal="right" vertical="center"/>
    </xf>
    <xf numFmtId="4" fontId="15" fillId="0" borderId="5" xfId="2" applyNumberFormat="1" applyFont="1" applyBorder="1" applyAlignment="1">
      <alignment horizontal="left" vertical="center"/>
    </xf>
    <xf numFmtId="0" fontId="15" fillId="0" borderId="5" xfId="2" applyFont="1" applyBorder="1" applyAlignment="1">
      <alignment horizontal="left" vertical="center"/>
    </xf>
    <xf numFmtId="4" fontId="15" fillId="0" borderId="5" xfId="0" applyNumberFormat="1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15" fillId="0" borderId="5" xfId="2" applyNumberFormat="1" applyFont="1" applyBorder="1" applyAlignment="1">
      <alignment horizontal="right"/>
    </xf>
    <xf numFmtId="49" fontId="15" fillId="0" borderId="5" xfId="2" applyNumberFormat="1" applyFont="1" applyBorder="1"/>
    <xf numFmtId="0" fontId="1" fillId="0" borderId="20" xfId="0" applyFont="1" applyBorder="1" applyAlignment="1">
      <alignment horizontal="center"/>
    </xf>
    <xf numFmtId="164" fontId="1" fillId="0" borderId="19" xfId="0" applyNumberFormat="1" applyFont="1" applyBorder="1" applyAlignment="1">
      <alignment horizontal="left"/>
    </xf>
    <xf numFmtId="4" fontId="1" fillId="0" borderId="20" xfId="2" applyNumberFormat="1" applyBorder="1" applyAlignment="1">
      <alignment horizontal="right" vertical="center"/>
    </xf>
    <xf numFmtId="0" fontId="1" fillId="0" borderId="19" xfId="0" applyFont="1" applyBorder="1"/>
    <xf numFmtId="0" fontId="1" fillId="0" borderId="21" xfId="0" applyFont="1" applyBorder="1"/>
    <xf numFmtId="165" fontId="6" fillId="0" borderId="0" xfId="1" applyFont="1" applyAlignment="1"/>
    <xf numFmtId="165" fontId="6" fillId="0" borderId="5" xfId="1" applyFont="1" applyBorder="1" applyAlignment="1"/>
    <xf numFmtId="4" fontId="7" fillId="0" borderId="0" xfId="0" applyNumberFormat="1" applyFont="1" applyAlignment="1">
      <alignment horizontal="left"/>
    </xf>
    <xf numFmtId="0" fontId="2" fillId="0" borderId="17" xfId="0" applyFont="1" applyBorder="1" applyAlignment="1">
      <alignment horizontal="left"/>
    </xf>
    <xf numFmtId="4" fontId="7" fillId="0" borderId="17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164" fontId="2" fillId="0" borderId="5" xfId="0" applyNumberFormat="1" applyFont="1" applyBorder="1" applyAlignment="1">
      <alignment horizontal="left"/>
    </xf>
    <xf numFmtId="4" fontId="7" fillId="0" borderId="5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14" fontId="6" fillId="2" borderId="12" xfId="0" applyNumberFormat="1" applyFont="1" applyFill="1" applyBorder="1" applyAlignment="1">
      <alignment horizontal="left"/>
    </xf>
    <xf numFmtId="14" fontId="6" fillId="2" borderId="13" xfId="0" applyNumberFormat="1" applyFont="1" applyFill="1" applyBorder="1" applyAlignment="1">
      <alignment horizontal="left"/>
    </xf>
    <xf numFmtId="14" fontId="6" fillId="2" borderId="14" xfId="0" applyNumberFormat="1" applyFont="1" applyFill="1" applyBorder="1" applyAlignment="1">
      <alignment horizontal="left"/>
    </xf>
    <xf numFmtId="14" fontId="7" fillId="2" borderId="17" xfId="0" applyNumberFormat="1" applyFont="1" applyFill="1" applyBorder="1" applyAlignment="1">
      <alignment horizontal="left"/>
    </xf>
    <xf numFmtId="14" fontId="7" fillId="2" borderId="18" xfId="0" applyNumberFormat="1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 xr:uid="{00000000-0005-0000-0000-00000B000000}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4"/>
  <sheetViews>
    <sheetView tabSelected="1" zoomScale="110" zoomScaleNormal="110" workbookViewId="0">
      <selection activeCell="A4" sqref="A4"/>
    </sheetView>
  </sheetViews>
  <sheetFormatPr defaultColWidth="9" defaultRowHeight="15"/>
  <cols>
    <col min="1" max="1" width="9" style="50"/>
    <col min="2" max="2" width="15.140625" style="50" customWidth="1"/>
    <col min="3" max="3" width="18.28515625" style="50" customWidth="1"/>
    <col min="4" max="4" width="33" style="50" customWidth="1"/>
    <col min="5" max="5" width="55.28515625" style="50" customWidth="1"/>
    <col min="6" max="16384" width="9" style="50"/>
  </cols>
  <sheetData>
    <row r="1" spans="1:7" s="2" customFormat="1" ht="15.75">
      <c r="A1" s="29" t="s">
        <v>0</v>
      </c>
      <c r="B1" s="30"/>
      <c r="C1" s="31"/>
    </row>
    <row r="2" spans="1:7" s="2" customFormat="1" ht="15.75">
      <c r="A2" s="29" t="s">
        <v>1</v>
      </c>
      <c r="B2" s="30"/>
      <c r="C2" s="31"/>
    </row>
    <row r="3" spans="1:7" s="2" customFormat="1"/>
    <row r="4" spans="1:7" s="2" customFormat="1"/>
    <row r="5" spans="1:7" s="2" customFormat="1" ht="15.75">
      <c r="A5" s="32"/>
      <c r="B5" s="84" t="s">
        <v>95</v>
      </c>
      <c r="C5" s="84"/>
      <c r="D5" s="84"/>
      <c r="E5" s="84"/>
      <c r="F5" s="84"/>
      <c r="G5" s="84"/>
    </row>
    <row r="6" spans="1:7" s="2" customFormat="1">
      <c r="A6" s="33"/>
      <c r="B6" s="34"/>
      <c r="C6" s="30"/>
      <c r="D6" s="31"/>
      <c r="E6" s="31"/>
    </row>
    <row r="7" spans="1:7" s="2" customFormat="1" ht="31.5">
      <c r="A7" s="42" t="s">
        <v>2</v>
      </c>
      <c r="B7" s="43" t="s">
        <v>3</v>
      </c>
      <c r="C7" s="44" t="s">
        <v>4</v>
      </c>
      <c r="D7" s="45" t="s">
        <v>5</v>
      </c>
      <c r="E7" s="46" t="s">
        <v>6</v>
      </c>
    </row>
    <row r="8" spans="1:7" s="2" customFormat="1" ht="15.75">
      <c r="A8" s="35"/>
      <c r="B8" s="34"/>
      <c r="C8" s="36"/>
      <c r="D8" s="32"/>
      <c r="E8" s="37"/>
    </row>
    <row r="9" spans="1:7" s="2" customFormat="1" ht="16.5" thickBot="1">
      <c r="A9" s="47" t="s">
        <v>7</v>
      </c>
      <c r="B9" s="85" t="s">
        <v>8</v>
      </c>
      <c r="C9" s="86"/>
      <c r="D9" s="87"/>
      <c r="E9" s="88"/>
    </row>
    <row r="10" spans="1:7" s="10" customFormat="1" thickBot="1">
      <c r="A10" s="77">
        <v>1</v>
      </c>
      <c r="B10" s="78" t="s">
        <v>9</v>
      </c>
      <c r="C10" s="79">
        <f>22500+45070+170596+43900+569027+117000+429440+7176+64382+15316+600431+4690+20000</f>
        <v>2109528</v>
      </c>
      <c r="D10" s="80" t="s">
        <v>10</v>
      </c>
      <c r="E10" s="81" t="s">
        <v>11</v>
      </c>
    </row>
    <row r="11" spans="1:7" s="10" customFormat="1">
      <c r="A11" s="40"/>
      <c r="B11" s="12" t="s">
        <v>48</v>
      </c>
      <c r="C11" s="41">
        <f>SUM(C10)</f>
        <v>2109528</v>
      </c>
      <c r="D11" s="38"/>
      <c r="E11" s="38"/>
    </row>
    <row r="12" spans="1:7" s="49" customFormat="1" ht="15.75">
      <c r="A12" s="39"/>
    </row>
    <row r="13" spans="1:7" s="2" customFormat="1" ht="15.75">
      <c r="A13" s="48" t="s">
        <v>12</v>
      </c>
      <c r="B13" s="89"/>
      <c r="C13" s="90"/>
      <c r="D13" s="91"/>
      <c r="E13" s="91"/>
    </row>
    <row r="14" spans="1:7">
      <c r="A14" s="69">
        <v>1</v>
      </c>
      <c r="B14" s="55">
        <v>43347</v>
      </c>
      <c r="C14" s="70">
        <v>994.74</v>
      </c>
      <c r="D14" s="71" t="s">
        <v>96</v>
      </c>
      <c r="E14" s="72" t="s">
        <v>98</v>
      </c>
    </row>
    <row r="15" spans="1:7">
      <c r="A15" s="69">
        <v>2</v>
      </c>
      <c r="B15" s="55">
        <v>43347</v>
      </c>
      <c r="C15" s="70">
        <v>44458.400000000001</v>
      </c>
      <c r="D15" s="71" t="s">
        <v>87</v>
      </c>
      <c r="E15" s="51" t="s">
        <v>99</v>
      </c>
    </row>
    <row r="16" spans="1:7">
      <c r="A16" s="69">
        <v>3</v>
      </c>
      <c r="B16" s="55">
        <v>43347</v>
      </c>
      <c r="C16" s="70">
        <f>30101.22+31116.12</f>
        <v>61217.34</v>
      </c>
      <c r="D16" s="71" t="s">
        <v>97</v>
      </c>
      <c r="E16" s="72" t="s">
        <v>100</v>
      </c>
    </row>
    <row r="17" spans="1:5">
      <c r="A17" s="69">
        <v>4</v>
      </c>
      <c r="B17" s="55">
        <v>43347</v>
      </c>
      <c r="C17" s="70">
        <v>331.12</v>
      </c>
      <c r="D17" s="71" t="s">
        <v>101</v>
      </c>
      <c r="E17" s="72" t="s">
        <v>104</v>
      </c>
    </row>
    <row r="18" spans="1:5">
      <c r="A18" s="69">
        <v>5</v>
      </c>
      <c r="B18" s="55">
        <v>43347</v>
      </c>
      <c r="C18" s="70">
        <v>55067.89</v>
      </c>
      <c r="D18" s="71" t="s">
        <v>23</v>
      </c>
      <c r="E18" s="72" t="s">
        <v>105</v>
      </c>
    </row>
    <row r="19" spans="1:5">
      <c r="A19" s="69">
        <v>6</v>
      </c>
      <c r="B19" s="55">
        <v>43347</v>
      </c>
      <c r="C19" s="70">
        <f>307.16+3775.75</f>
        <v>4082.91</v>
      </c>
      <c r="D19" s="71" t="s">
        <v>15</v>
      </c>
      <c r="E19" s="72" t="s">
        <v>106</v>
      </c>
    </row>
    <row r="20" spans="1:5">
      <c r="A20" s="69">
        <v>7</v>
      </c>
      <c r="B20" s="55">
        <v>43347</v>
      </c>
      <c r="C20" s="70">
        <v>248.16</v>
      </c>
      <c r="D20" s="71" t="s">
        <v>102</v>
      </c>
      <c r="E20" s="72" t="s">
        <v>107</v>
      </c>
    </row>
    <row r="21" spans="1:5">
      <c r="A21" s="69">
        <v>8</v>
      </c>
      <c r="B21" s="55">
        <v>43347</v>
      </c>
      <c r="C21" s="70">
        <v>14734.58</v>
      </c>
      <c r="D21" s="71" t="s">
        <v>103</v>
      </c>
      <c r="E21" s="51" t="s">
        <v>108</v>
      </c>
    </row>
    <row r="22" spans="1:5">
      <c r="A22" s="69">
        <v>9</v>
      </c>
      <c r="B22" s="56">
        <v>43349</v>
      </c>
      <c r="C22" s="70">
        <f>566.8+100</f>
        <v>666.8</v>
      </c>
      <c r="D22" s="71" t="s">
        <v>39</v>
      </c>
      <c r="E22" s="72" t="s">
        <v>113</v>
      </c>
    </row>
    <row r="23" spans="1:5">
      <c r="A23" s="69">
        <v>10</v>
      </c>
      <c r="B23" s="56">
        <v>43349</v>
      </c>
      <c r="C23" s="70">
        <v>100</v>
      </c>
      <c r="D23" s="71" t="s">
        <v>109</v>
      </c>
      <c r="E23" s="72" t="s">
        <v>113</v>
      </c>
    </row>
    <row r="24" spans="1:5">
      <c r="A24" s="69">
        <v>11</v>
      </c>
      <c r="B24" s="56">
        <v>43349</v>
      </c>
      <c r="C24" s="70">
        <v>190.97</v>
      </c>
      <c r="D24" s="71" t="s">
        <v>51</v>
      </c>
      <c r="E24" s="72" t="s">
        <v>114</v>
      </c>
    </row>
    <row r="25" spans="1:5">
      <c r="A25" s="69">
        <v>12</v>
      </c>
      <c r="B25" s="56">
        <v>43349</v>
      </c>
      <c r="C25" s="70">
        <v>273.20999999999998</v>
      </c>
      <c r="D25" s="71" t="s">
        <v>110</v>
      </c>
      <c r="E25" s="72" t="s">
        <v>114</v>
      </c>
    </row>
    <row r="26" spans="1:5">
      <c r="A26" s="69">
        <v>13</v>
      </c>
      <c r="B26" s="56">
        <v>43349</v>
      </c>
      <c r="C26" s="70">
        <v>74.97</v>
      </c>
      <c r="D26" s="71" t="s">
        <v>111</v>
      </c>
      <c r="E26" s="72" t="s">
        <v>115</v>
      </c>
    </row>
    <row r="27" spans="1:5">
      <c r="A27" s="69">
        <v>14</v>
      </c>
      <c r="B27" s="56">
        <v>43349</v>
      </c>
      <c r="C27" s="70">
        <v>100</v>
      </c>
      <c r="D27" s="71" t="s">
        <v>112</v>
      </c>
      <c r="E27" s="72" t="s">
        <v>114</v>
      </c>
    </row>
    <row r="28" spans="1:5">
      <c r="A28" s="69">
        <v>15</v>
      </c>
      <c r="B28" s="56">
        <v>43349</v>
      </c>
      <c r="C28" s="70">
        <v>200</v>
      </c>
      <c r="D28" s="71" t="s">
        <v>35</v>
      </c>
      <c r="E28" s="72" t="s">
        <v>116</v>
      </c>
    </row>
    <row r="29" spans="1:5">
      <c r="A29" s="69">
        <v>16</v>
      </c>
      <c r="B29" s="56">
        <v>43349</v>
      </c>
      <c r="C29" s="73">
        <v>139264.5</v>
      </c>
      <c r="D29" s="74" t="s">
        <v>119</v>
      </c>
      <c r="E29" s="74" t="s">
        <v>117</v>
      </c>
    </row>
    <row r="30" spans="1:5">
      <c r="A30" s="69">
        <v>17</v>
      </c>
      <c r="B30" s="56">
        <v>43349</v>
      </c>
      <c r="C30" s="73">
        <v>249930</v>
      </c>
      <c r="D30" s="74" t="s">
        <v>120</v>
      </c>
      <c r="E30" s="74" t="s">
        <v>118</v>
      </c>
    </row>
    <row r="31" spans="1:5">
      <c r="A31" s="69">
        <v>18</v>
      </c>
      <c r="B31" s="57">
        <v>43353</v>
      </c>
      <c r="C31" s="70">
        <f>56.05+153.56</f>
        <v>209.61</v>
      </c>
      <c r="D31" s="71" t="s">
        <v>22</v>
      </c>
      <c r="E31" s="72" t="s">
        <v>128</v>
      </c>
    </row>
    <row r="32" spans="1:5">
      <c r="A32" s="69">
        <v>19</v>
      </c>
      <c r="B32" s="57">
        <v>43353</v>
      </c>
      <c r="C32" s="70">
        <v>634.66</v>
      </c>
      <c r="D32" s="71" t="s">
        <v>81</v>
      </c>
      <c r="E32" s="72" t="s">
        <v>129</v>
      </c>
    </row>
    <row r="33" spans="1:5">
      <c r="A33" s="69">
        <v>20</v>
      </c>
      <c r="B33" s="57">
        <v>43353</v>
      </c>
      <c r="C33" s="70">
        <v>250</v>
      </c>
      <c r="D33" s="71" t="s">
        <v>123</v>
      </c>
      <c r="E33" s="72" t="s">
        <v>130</v>
      </c>
    </row>
    <row r="34" spans="1:5">
      <c r="A34" s="69">
        <v>21</v>
      </c>
      <c r="B34" s="57">
        <v>43353</v>
      </c>
      <c r="C34" s="70">
        <v>1900</v>
      </c>
      <c r="D34" s="71" t="s">
        <v>124</v>
      </c>
      <c r="E34" s="72" t="s">
        <v>130</v>
      </c>
    </row>
    <row r="35" spans="1:5">
      <c r="A35" s="69">
        <v>22</v>
      </c>
      <c r="B35" s="57">
        <v>43353</v>
      </c>
      <c r="C35" s="70">
        <v>400</v>
      </c>
      <c r="D35" s="71" t="s">
        <v>125</v>
      </c>
      <c r="E35" s="72" t="s">
        <v>130</v>
      </c>
    </row>
    <row r="36" spans="1:5">
      <c r="A36" s="69">
        <v>23</v>
      </c>
      <c r="B36" s="57">
        <v>43353</v>
      </c>
      <c r="C36" s="70">
        <v>1217.3699999999999</v>
      </c>
      <c r="D36" s="71" t="s">
        <v>81</v>
      </c>
      <c r="E36" s="72" t="s">
        <v>82</v>
      </c>
    </row>
    <row r="37" spans="1:5">
      <c r="A37" s="69">
        <v>24</v>
      </c>
      <c r="B37" s="57">
        <v>43353</v>
      </c>
      <c r="C37" s="70">
        <v>5549.81</v>
      </c>
      <c r="D37" s="71" t="s">
        <v>45</v>
      </c>
      <c r="E37" s="72" t="s">
        <v>105</v>
      </c>
    </row>
    <row r="38" spans="1:5">
      <c r="A38" s="69">
        <v>25</v>
      </c>
      <c r="B38" s="57">
        <v>43353</v>
      </c>
      <c r="C38" s="70">
        <v>1932.25</v>
      </c>
      <c r="D38" s="71" t="s">
        <v>126</v>
      </c>
      <c r="E38" s="72" t="s">
        <v>131</v>
      </c>
    </row>
    <row r="39" spans="1:5">
      <c r="A39" s="69">
        <v>26</v>
      </c>
      <c r="B39" s="57">
        <v>43353</v>
      </c>
      <c r="C39" s="70">
        <v>1107.96</v>
      </c>
      <c r="D39" s="71" t="s">
        <v>127</v>
      </c>
      <c r="E39" s="72" t="s">
        <v>132</v>
      </c>
    </row>
    <row r="40" spans="1:5">
      <c r="A40" s="69">
        <v>27</v>
      </c>
      <c r="B40" s="57">
        <v>43353</v>
      </c>
      <c r="C40" s="70">
        <v>556.32000000000005</v>
      </c>
      <c r="D40" s="71" t="s">
        <v>83</v>
      </c>
      <c r="E40" s="72" t="s">
        <v>133</v>
      </c>
    </row>
    <row r="41" spans="1:5">
      <c r="A41" s="69">
        <v>28</v>
      </c>
      <c r="B41" s="57">
        <v>43353</v>
      </c>
      <c r="C41" s="70">
        <v>400000</v>
      </c>
      <c r="D41" s="71" t="s">
        <v>19</v>
      </c>
      <c r="E41" s="72" t="s">
        <v>134</v>
      </c>
    </row>
    <row r="42" spans="1:5">
      <c r="A42" s="69">
        <v>29</v>
      </c>
      <c r="B42" s="57">
        <v>43355</v>
      </c>
      <c r="C42" s="70">
        <v>210000</v>
      </c>
      <c r="D42" s="71" t="s">
        <v>25</v>
      </c>
      <c r="E42" s="72" t="s">
        <v>88</v>
      </c>
    </row>
    <row r="43" spans="1:5">
      <c r="A43" s="69">
        <v>30</v>
      </c>
      <c r="B43" s="57">
        <v>43355</v>
      </c>
      <c r="C43" s="70">
        <v>400</v>
      </c>
      <c r="D43" s="71" t="s">
        <v>141</v>
      </c>
      <c r="E43" s="72" t="s">
        <v>130</v>
      </c>
    </row>
    <row r="44" spans="1:5">
      <c r="A44" s="69">
        <v>31</v>
      </c>
      <c r="B44" s="57">
        <v>43355</v>
      </c>
      <c r="C44" s="70">
        <v>958.33</v>
      </c>
      <c r="D44" s="71" t="s">
        <v>24</v>
      </c>
      <c r="E44" s="72" t="s">
        <v>92</v>
      </c>
    </row>
    <row r="45" spans="1:5">
      <c r="A45" s="69">
        <v>32</v>
      </c>
      <c r="B45" s="57">
        <v>43355</v>
      </c>
      <c r="C45" s="70">
        <v>721.18</v>
      </c>
      <c r="D45" s="71" t="s">
        <v>22</v>
      </c>
      <c r="E45" s="72" t="s">
        <v>144</v>
      </c>
    </row>
    <row r="46" spans="1:5">
      <c r="A46" s="69">
        <v>33</v>
      </c>
      <c r="B46" s="57">
        <v>43355</v>
      </c>
      <c r="C46" s="70">
        <f>520.98+2366.91</f>
        <v>2887.89</v>
      </c>
      <c r="D46" s="71" t="s">
        <v>20</v>
      </c>
      <c r="E46" s="72" t="s">
        <v>30</v>
      </c>
    </row>
    <row r="47" spans="1:5">
      <c r="A47" s="69">
        <v>34</v>
      </c>
      <c r="B47" s="57">
        <v>43355</v>
      </c>
      <c r="C47" s="70">
        <f>3133.27+2756.52</f>
        <v>5889.79</v>
      </c>
      <c r="D47" s="71" t="s">
        <v>142</v>
      </c>
      <c r="E47" s="72" t="s">
        <v>145</v>
      </c>
    </row>
    <row r="48" spans="1:5">
      <c r="A48" s="69">
        <v>35</v>
      </c>
      <c r="B48" s="57">
        <v>43355</v>
      </c>
      <c r="C48" s="70">
        <v>50000</v>
      </c>
      <c r="D48" s="71" t="s">
        <v>25</v>
      </c>
      <c r="E48" s="72" t="s">
        <v>88</v>
      </c>
    </row>
    <row r="49" spans="1:5">
      <c r="A49" s="69">
        <v>36</v>
      </c>
      <c r="B49" s="57">
        <v>43355</v>
      </c>
      <c r="C49" s="70">
        <f>1078.74+4676.7+42090.17+18961.45+80722.43</f>
        <v>147529.49</v>
      </c>
      <c r="D49" s="71" t="s">
        <v>26</v>
      </c>
      <c r="E49" s="72" t="s">
        <v>89</v>
      </c>
    </row>
    <row r="50" spans="1:5">
      <c r="A50" s="69">
        <v>37</v>
      </c>
      <c r="B50" s="57">
        <v>43355</v>
      </c>
      <c r="C50" s="70">
        <f>234.6+1875</f>
        <v>2109.6</v>
      </c>
      <c r="D50" s="71" t="s">
        <v>143</v>
      </c>
      <c r="E50" s="72" t="s">
        <v>146</v>
      </c>
    </row>
    <row r="51" spans="1:5">
      <c r="A51" s="69">
        <v>38</v>
      </c>
      <c r="B51" s="57">
        <v>43355</v>
      </c>
      <c r="C51" s="70">
        <v>813.96</v>
      </c>
      <c r="D51" s="71" t="s">
        <v>15</v>
      </c>
      <c r="E51" s="72" t="s">
        <v>14</v>
      </c>
    </row>
    <row r="52" spans="1:5">
      <c r="A52" s="69">
        <v>39</v>
      </c>
      <c r="B52" s="57">
        <v>43355</v>
      </c>
      <c r="C52" s="70">
        <f>327.66+1678.11</f>
        <v>2005.77</v>
      </c>
      <c r="D52" s="71" t="s">
        <v>46</v>
      </c>
      <c r="E52" s="72" t="s">
        <v>28</v>
      </c>
    </row>
    <row r="53" spans="1:5">
      <c r="A53" s="69">
        <v>40</v>
      </c>
      <c r="B53" s="57">
        <v>43355</v>
      </c>
      <c r="C53" s="70">
        <f>357+298+964+85+182+19+224+788+58+66+110+19+102+91</f>
        <v>3363</v>
      </c>
      <c r="D53" s="71" t="s">
        <v>27</v>
      </c>
      <c r="E53" s="72" t="s">
        <v>147</v>
      </c>
    </row>
    <row r="54" spans="1:5">
      <c r="A54" s="69">
        <v>41</v>
      </c>
      <c r="B54" s="57">
        <v>43355</v>
      </c>
      <c r="C54" s="70">
        <v>166542.47</v>
      </c>
      <c r="D54" s="71" t="s">
        <v>25</v>
      </c>
      <c r="E54" s="72" t="s">
        <v>88</v>
      </c>
    </row>
    <row r="55" spans="1:5">
      <c r="A55" s="69">
        <v>42</v>
      </c>
      <c r="B55" s="57">
        <v>43355</v>
      </c>
      <c r="C55" s="70">
        <v>500000</v>
      </c>
      <c r="D55" s="71" t="s">
        <v>19</v>
      </c>
      <c r="E55" s="72" t="s">
        <v>134</v>
      </c>
    </row>
    <row r="56" spans="1:5">
      <c r="A56" s="69">
        <v>43</v>
      </c>
      <c r="B56" s="55">
        <v>43357</v>
      </c>
      <c r="C56" s="70">
        <v>4030.65</v>
      </c>
      <c r="D56" s="71" t="s">
        <v>86</v>
      </c>
      <c r="E56" s="72" t="s">
        <v>156</v>
      </c>
    </row>
    <row r="57" spans="1:5">
      <c r="A57" s="69">
        <v>44</v>
      </c>
      <c r="B57" s="55">
        <v>43357</v>
      </c>
      <c r="C57" s="70">
        <v>297</v>
      </c>
      <c r="D57" s="71" t="s">
        <v>148</v>
      </c>
      <c r="E57" s="72" t="s">
        <v>157</v>
      </c>
    </row>
    <row r="58" spans="1:5">
      <c r="A58" s="69">
        <v>45</v>
      </c>
      <c r="B58" s="55">
        <v>43357</v>
      </c>
      <c r="C58" s="70">
        <v>33.6</v>
      </c>
      <c r="D58" s="71" t="s">
        <v>84</v>
      </c>
      <c r="E58" s="72" t="s">
        <v>133</v>
      </c>
    </row>
    <row r="59" spans="1:5">
      <c r="A59" s="69">
        <v>46</v>
      </c>
      <c r="B59" s="55">
        <v>43357</v>
      </c>
      <c r="C59" s="70">
        <v>1103.92</v>
      </c>
      <c r="D59" s="71" t="s">
        <v>149</v>
      </c>
      <c r="E59" s="72" t="s">
        <v>158</v>
      </c>
    </row>
    <row r="60" spans="1:5">
      <c r="A60" s="69">
        <v>47</v>
      </c>
      <c r="B60" s="55">
        <v>43357</v>
      </c>
      <c r="C60" s="70">
        <v>675.73</v>
      </c>
      <c r="D60" s="71" t="s">
        <v>33</v>
      </c>
      <c r="E60" s="72" t="s">
        <v>13</v>
      </c>
    </row>
    <row r="61" spans="1:5">
      <c r="A61" s="69">
        <v>48</v>
      </c>
      <c r="B61" s="55">
        <v>43357</v>
      </c>
      <c r="C61" s="70">
        <v>5400</v>
      </c>
      <c r="D61" s="71" t="s">
        <v>150</v>
      </c>
      <c r="E61" s="72" t="s">
        <v>130</v>
      </c>
    </row>
    <row r="62" spans="1:5">
      <c r="A62" s="69">
        <v>49</v>
      </c>
      <c r="B62" s="55">
        <v>43357</v>
      </c>
      <c r="C62" s="70">
        <v>4500</v>
      </c>
      <c r="D62" s="71" t="s">
        <v>151</v>
      </c>
      <c r="E62" s="72" t="s">
        <v>130</v>
      </c>
    </row>
    <row r="63" spans="1:5">
      <c r="A63" s="69">
        <v>50</v>
      </c>
      <c r="B63" s="55">
        <v>43357</v>
      </c>
      <c r="C63" s="70">
        <v>5400</v>
      </c>
      <c r="D63" s="71" t="s">
        <v>152</v>
      </c>
      <c r="E63" s="72" t="s">
        <v>130</v>
      </c>
    </row>
    <row r="64" spans="1:5">
      <c r="A64" s="69">
        <v>51</v>
      </c>
      <c r="B64" s="55">
        <v>43357</v>
      </c>
      <c r="C64" s="70">
        <v>5720</v>
      </c>
      <c r="D64" s="71" t="s">
        <v>39</v>
      </c>
      <c r="E64" s="72" t="s">
        <v>91</v>
      </c>
    </row>
    <row r="65" spans="1:5">
      <c r="A65" s="69">
        <v>52</v>
      </c>
      <c r="B65" s="55">
        <v>43357</v>
      </c>
      <c r="C65" s="70">
        <v>1795.85</v>
      </c>
      <c r="D65" s="71" t="s">
        <v>153</v>
      </c>
      <c r="E65" s="72" t="s">
        <v>131</v>
      </c>
    </row>
    <row r="66" spans="1:5">
      <c r="A66" s="69">
        <v>53</v>
      </c>
      <c r="B66" s="55">
        <v>43357</v>
      </c>
      <c r="C66" s="70">
        <v>90385.65</v>
      </c>
      <c r="D66" s="71" t="s">
        <v>154</v>
      </c>
      <c r="E66" s="72" t="s">
        <v>159</v>
      </c>
    </row>
    <row r="67" spans="1:5">
      <c r="A67" s="69">
        <v>54</v>
      </c>
      <c r="B67" s="55">
        <v>43357</v>
      </c>
      <c r="C67" s="70">
        <v>821.59</v>
      </c>
      <c r="D67" s="71" t="s">
        <v>155</v>
      </c>
      <c r="E67" s="72" t="s">
        <v>160</v>
      </c>
    </row>
    <row r="68" spans="1:5">
      <c r="A68" s="69">
        <v>55</v>
      </c>
      <c r="B68" s="55">
        <v>43357</v>
      </c>
      <c r="C68" s="70">
        <f>368.39+163.82</f>
        <v>532.21</v>
      </c>
      <c r="D68" s="71" t="s">
        <v>46</v>
      </c>
      <c r="E68" s="72" t="s">
        <v>28</v>
      </c>
    </row>
    <row r="69" spans="1:5">
      <c r="A69" s="69">
        <v>56</v>
      </c>
      <c r="B69" s="55">
        <v>43357</v>
      </c>
      <c r="C69" s="70">
        <v>54744.76</v>
      </c>
      <c r="D69" s="71" t="s">
        <v>93</v>
      </c>
      <c r="E69" s="72" t="s">
        <v>161</v>
      </c>
    </row>
    <row r="70" spans="1:5">
      <c r="A70" s="69">
        <v>57</v>
      </c>
      <c r="B70" s="55">
        <v>43360</v>
      </c>
      <c r="C70" s="70">
        <v>16892.8</v>
      </c>
      <c r="D70" s="71" t="s">
        <v>39</v>
      </c>
      <c r="E70" s="72" t="s">
        <v>163</v>
      </c>
    </row>
    <row r="71" spans="1:5">
      <c r="A71" s="69">
        <v>58</v>
      </c>
      <c r="B71" s="55">
        <v>43360</v>
      </c>
      <c r="C71" s="70">
        <v>10640</v>
      </c>
      <c r="D71" s="71" t="s">
        <v>162</v>
      </c>
      <c r="E71" s="72" t="s">
        <v>164</v>
      </c>
    </row>
    <row r="72" spans="1:5">
      <c r="A72" s="69">
        <v>59</v>
      </c>
      <c r="B72" s="55">
        <v>43363</v>
      </c>
      <c r="C72" s="70">
        <f>35678.18+127929.96+73728.94+57.98</f>
        <v>237395.06000000003</v>
      </c>
      <c r="D72" s="71" t="s">
        <v>31</v>
      </c>
      <c r="E72" s="72" t="s">
        <v>32</v>
      </c>
    </row>
    <row r="73" spans="1:5">
      <c r="A73" s="69">
        <v>60</v>
      </c>
      <c r="B73" s="55">
        <v>43363</v>
      </c>
      <c r="C73" s="70">
        <f>560000+700000</f>
        <v>1260000</v>
      </c>
      <c r="D73" s="71" t="s">
        <v>19</v>
      </c>
      <c r="E73" s="72" t="s">
        <v>134</v>
      </c>
    </row>
    <row r="74" spans="1:5">
      <c r="A74" s="69">
        <v>61</v>
      </c>
      <c r="B74" s="55">
        <v>43363</v>
      </c>
      <c r="C74" s="70">
        <f>870.98+1165.15</f>
        <v>2036.13</v>
      </c>
      <c r="D74" s="71" t="s">
        <v>83</v>
      </c>
      <c r="E74" s="72" t="s">
        <v>133</v>
      </c>
    </row>
    <row r="75" spans="1:5">
      <c r="A75" s="69">
        <v>62</v>
      </c>
      <c r="B75" s="55">
        <v>43363</v>
      </c>
      <c r="C75" s="70">
        <v>12875.46</v>
      </c>
      <c r="D75" s="71" t="s">
        <v>174</v>
      </c>
      <c r="E75" s="72" t="s">
        <v>14</v>
      </c>
    </row>
    <row r="76" spans="1:5">
      <c r="A76" s="69">
        <v>63</v>
      </c>
      <c r="B76" s="55">
        <v>43363</v>
      </c>
      <c r="C76" s="70">
        <v>462196</v>
      </c>
      <c r="D76" s="71" t="s">
        <v>175</v>
      </c>
      <c r="E76" s="72" t="s">
        <v>178</v>
      </c>
    </row>
    <row r="77" spans="1:5">
      <c r="A77" s="69">
        <v>64</v>
      </c>
      <c r="B77" s="55">
        <v>43363</v>
      </c>
      <c r="C77" s="70">
        <f>86052.83+440.3</f>
        <v>86493.13</v>
      </c>
      <c r="D77" s="71" t="s">
        <v>154</v>
      </c>
      <c r="E77" s="72" t="s">
        <v>179</v>
      </c>
    </row>
    <row r="78" spans="1:5">
      <c r="A78" s="69">
        <v>65</v>
      </c>
      <c r="B78" s="55">
        <v>43363</v>
      </c>
      <c r="C78" s="70">
        <f>1207.73+3453.98</f>
        <v>4661.71</v>
      </c>
      <c r="D78" s="71" t="s">
        <v>20</v>
      </c>
      <c r="E78" s="72" t="s">
        <v>30</v>
      </c>
    </row>
    <row r="79" spans="1:5">
      <c r="A79" s="69">
        <v>66</v>
      </c>
      <c r="B79" s="55">
        <v>43363</v>
      </c>
      <c r="C79" s="70">
        <v>43181.85</v>
      </c>
      <c r="D79" s="71" t="s">
        <v>37</v>
      </c>
      <c r="E79" s="72" t="s">
        <v>38</v>
      </c>
    </row>
    <row r="80" spans="1:5">
      <c r="A80" s="69">
        <v>67</v>
      </c>
      <c r="B80" s="55">
        <v>43363</v>
      </c>
      <c r="C80" s="70">
        <v>91152.81</v>
      </c>
      <c r="D80" s="71" t="s">
        <v>176</v>
      </c>
      <c r="E80" s="72" t="s">
        <v>180</v>
      </c>
    </row>
    <row r="81" spans="1:5">
      <c r="A81" s="69">
        <v>68</v>
      </c>
      <c r="B81" s="55">
        <v>43363</v>
      </c>
      <c r="C81" s="70">
        <f>163.82+450.75+163.82</f>
        <v>778.38999999999987</v>
      </c>
      <c r="D81" s="71" t="s">
        <v>46</v>
      </c>
      <c r="E81" s="72" t="s">
        <v>28</v>
      </c>
    </row>
    <row r="82" spans="1:5">
      <c r="A82" s="69">
        <v>69</v>
      </c>
      <c r="B82" s="55">
        <v>43363</v>
      </c>
      <c r="C82" s="70">
        <v>5834.3</v>
      </c>
      <c r="D82" s="71" t="s">
        <v>33</v>
      </c>
      <c r="E82" s="72" t="s">
        <v>34</v>
      </c>
    </row>
    <row r="83" spans="1:5">
      <c r="A83" s="69">
        <v>70</v>
      </c>
      <c r="B83" s="55">
        <v>43363</v>
      </c>
      <c r="C83" s="70">
        <v>1526.67</v>
      </c>
      <c r="D83" s="71" t="s">
        <v>177</v>
      </c>
      <c r="E83" s="72" t="s">
        <v>181</v>
      </c>
    </row>
    <row r="84" spans="1:5">
      <c r="A84" s="69">
        <v>71</v>
      </c>
      <c r="B84" s="55">
        <v>43363</v>
      </c>
      <c r="C84" s="70">
        <v>312.12</v>
      </c>
      <c r="D84" s="71" t="s">
        <v>182</v>
      </c>
      <c r="E84" s="72" t="s">
        <v>188</v>
      </c>
    </row>
    <row r="85" spans="1:5">
      <c r="A85" s="69">
        <v>72</v>
      </c>
      <c r="B85" s="55">
        <v>43363</v>
      </c>
      <c r="C85" s="70">
        <v>1405.5</v>
      </c>
      <c r="D85" s="71" t="s">
        <v>183</v>
      </c>
      <c r="E85" s="72" t="s">
        <v>42</v>
      </c>
    </row>
    <row r="86" spans="1:5">
      <c r="A86" s="69">
        <v>73</v>
      </c>
      <c r="B86" s="55">
        <v>43363</v>
      </c>
      <c r="C86" s="70">
        <v>97.57</v>
      </c>
      <c r="D86" s="71" t="s">
        <v>184</v>
      </c>
      <c r="E86" s="72" t="s">
        <v>189</v>
      </c>
    </row>
    <row r="87" spans="1:5">
      <c r="A87" s="69">
        <v>74</v>
      </c>
      <c r="B87" s="55">
        <v>43363</v>
      </c>
      <c r="C87" s="70">
        <v>686</v>
      </c>
      <c r="D87" s="71" t="s">
        <v>185</v>
      </c>
      <c r="E87" s="72" t="s">
        <v>190</v>
      </c>
    </row>
    <row r="88" spans="1:5">
      <c r="A88" s="69">
        <v>75</v>
      </c>
      <c r="B88" s="55">
        <v>43363</v>
      </c>
      <c r="C88" s="70">
        <v>327.66000000000003</v>
      </c>
      <c r="D88" s="71" t="s">
        <v>46</v>
      </c>
      <c r="E88" s="72" t="s">
        <v>28</v>
      </c>
    </row>
    <row r="89" spans="1:5">
      <c r="A89" s="69">
        <v>76</v>
      </c>
      <c r="B89" s="55">
        <v>43363</v>
      </c>
      <c r="C89" s="70">
        <v>1127.6400000000001</v>
      </c>
      <c r="D89" s="71" t="s">
        <v>186</v>
      </c>
      <c r="E89" s="72" t="s">
        <v>191</v>
      </c>
    </row>
    <row r="90" spans="1:5">
      <c r="A90" s="69">
        <v>77</v>
      </c>
      <c r="B90" s="55">
        <v>43363</v>
      </c>
      <c r="C90" s="70">
        <f>11547.04+1318.13</f>
        <v>12865.170000000002</v>
      </c>
      <c r="D90" s="71" t="s">
        <v>23</v>
      </c>
      <c r="E90" s="72" t="s">
        <v>192</v>
      </c>
    </row>
    <row r="91" spans="1:5">
      <c r="A91" s="69">
        <v>78</v>
      </c>
      <c r="B91" s="55">
        <v>43363</v>
      </c>
      <c r="C91" s="70">
        <v>1707.65</v>
      </c>
      <c r="D91" s="71" t="s">
        <v>187</v>
      </c>
      <c r="E91" s="72" t="s">
        <v>193</v>
      </c>
    </row>
    <row r="92" spans="1:5">
      <c r="A92" s="69">
        <v>79</v>
      </c>
      <c r="B92" s="55">
        <v>43367</v>
      </c>
      <c r="C92" s="70">
        <f>4284.79+2601.46</f>
        <v>6886.25</v>
      </c>
      <c r="D92" s="71" t="s">
        <v>196</v>
      </c>
      <c r="E92" s="72" t="s">
        <v>197</v>
      </c>
    </row>
    <row r="93" spans="1:5">
      <c r="A93" s="69">
        <v>80</v>
      </c>
      <c r="B93" s="55">
        <v>43367</v>
      </c>
      <c r="C93" s="70">
        <v>40784</v>
      </c>
      <c r="D93" s="71" t="s">
        <v>39</v>
      </c>
      <c r="E93" s="72" t="s">
        <v>40</v>
      </c>
    </row>
    <row r="94" spans="1:5">
      <c r="A94" s="69">
        <v>81</v>
      </c>
      <c r="B94" s="55">
        <v>43367</v>
      </c>
      <c r="C94" s="75">
        <v>13178</v>
      </c>
      <c r="D94" s="76" t="s">
        <v>39</v>
      </c>
      <c r="E94" s="72" t="s">
        <v>41</v>
      </c>
    </row>
    <row r="95" spans="1:5">
      <c r="A95" s="69">
        <v>82</v>
      </c>
      <c r="B95" s="55">
        <v>43367</v>
      </c>
      <c r="C95" s="75">
        <v>3950.48</v>
      </c>
      <c r="D95" s="76" t="s">
        <v>167</v>
      </c>
      <c r="E95" s="72" t="s">
        <v>198</v>
      </c>
    </row>
    <row r="96" spans="1:5">
      <c r="A96" s="69">
        <v>83</v>
      </c>
      <c r="B96" s="55">
        <v>43367</v>
      </c>
      <c r="C96" s="75">
        <v>674181.06</v>
      </c>
      <c r="D96" s="76" t="s">
        <v>200</v>
      </c>
      <c r="E96" s="72" t="s">
        <v>207</v>
      </c>
    </row>
    <row r="97" spans="1:5">
      <c r="A97" s="69">
        <v>84</v>
      </c>
      <c r="B97" s="55">
        <v>43367</v>
      </c>
      <c r="C97" s="75">
        <f>1845.69+1231.41+639.39+1089.33</f>
        <v>4805.82</v>
      </c>
      <c r="D97" s="76" t="s">
        <v>20</v>
      </c>
      <c r="E97" s="72" t="s">
        <v>30</v>
      </c>
    </row>
    <row r="98" spans="1:5">
      <c r="A98" s="69">
        <v>85</v>
      </c>
      <c r="B98" s="55">
        <v>43367</v>
      </c>
      <c r="C98" s="75">
        <v>50000</v>
      </c>
      <c r="D98" s="76" t="s">
        <v>201</v>
      </c>
      <c r="E98" s="72" t="s">
        <v>208</v>
      </c>
    </row>
    <row r="99" spans="1:5">
      <c r="A99" s="69">
        <v>86</v>
      </c>
      <c r="B99" s="55">
        <v>43367</v>
      </c>
      <c r="C99" s="67">
        <v>69182.02</v>
      </c>
      <c r="D99" s="68" t="s">
        <v>202</v>
      </c>
      <c r="E99" s="51" t="s">
        <v>85</v>
      </c>
    </row>
    <row r="100" spans="1:5">
      <c r="A100" s="69">
        <v>87</v>
      </c>
      <c r="B100" s="55">
        <v>43367</v>
      </c>
      <c r="C100" s="75">
        <v>1147.55</v>
      </c>
      <c r="D100" s="76" t="s">
        <v>24</v>
      </c>
      <c r="E100" s="72" t="s">
        <v>92</v>
      </c>
    </row>
    <row r="101" spans="1:5">
      <c r="A101" s="69">
        <v>88</v>
      </c>
      <c r="B101" s="55">
        <v>43367</v>
      </c>
      <c r="C101" s="75">
        <v>767.59</v>
      </c>
      <c r="D101" s="76" t="s">
        <v>110</v>
      </c>
      <c r="E101" s="72" t="s">
        <v>209</v>
      </c>
    </row>
    <row r="102" spans="1:5">
      <c r="A102" s="69">
        <v>89</v>
      </c>
      <c r="B102" s="55">
        <v>43367</v>
      </c>
      <c r="C102" s="75">
        <f>187186.21+132126.62</f>
        <v>319312.82999999996</v>
      </c>
      <c r="D102" s="76" t="s">
        <v>87</v>
      </c>
      <c r="E102" s="72" t="s">
        <v>210</v>
      </c>
    </row>
    <row r="103" spans="1:5">
      <c r="A103" s="69">
        <v>90</v>
      </c>
      <c r="B103" s="55">
        <v>43367</v>
      </c>
      <c r="C103" s="75">
        <f>2543.15+4532.88</f>
        <v>7076.0300000000007</v>
      </c>
      <c r="D103" s="76" t="s">
        <v>36</v>
      </c>
      <c r="E103" s="72" t="s">
        <v>32</v>
      </c>
    </row>
    <row r="104" spans="1:5">
      <c r="A104" s="69">
        <v>91</v>
      </c>
      <c r="B104" s="55">
        <v>43367</v>
      </c>
      <c r="C104" s="70">
        <v>1237.5999999999999</v>
      </c>
      <c r="D104" s="71" t="s">
        <v>203</v>
      </c>
      <c r="E104" s="72" t="s">
        <v>211</v>
      </c>
    </row>
    <row r="105" spans="1:5">
      <c r="A105" s="69">
        <v>92</v>
      </c>
      <c r="B105" s="55">
        <v>43367</v>
      </c>
      <c r="C105" s="75">
        <v>204.56</v>
      </c>
      <c r="D105" s="76" t="s">
        <v>46</v>
      </c>
      <c r="E105" s="72" t="s">
        <v>28</v>
      </c>
    </row>
    <row r="106" spans="1:5">
      <c r="A106" s="69">
        <v>93</v>
      </c>
      <c r="B106" s="55">
        <v>43367</v>
      </c>
      <c r="C106" s="75">
        <v>19147.099999999999</v>
      </c>
      <c r="D106" s="76" t="s">
        <v>176</v>
      </c>
      <c r="E106" s="72" t="s">
        <v>180</v>
      </c>
    </row>
    <row r="107" spans="1:5">
      <c r="A107" s="69">
        <v>94</v>
      </c>
      <c r="B107" s="55">
        <v>43367</v>
      </c>
      <c r="C107" s="75">
        <v>10416.42</v>
      </c>
      <c r="D107" s="76" t="s">
        <v>204</v>
      </c>
      <c r="E107" s="72" t="s">
        <v>212</v>
      </c>
    </row>
    <row r="108" spans="1:5">
      <c r="A108" s="69">
        <v>95</v>
      </c>
      <c r="B108" s="55">
        <v>43367</v>
      </c>
      <c r="C108" s="75">
        <v>137.29</v>
      </c>
      <c r="D108" s="76" t="s">
        <v>44</v>
      </c>
      <c r="E108" s="72" t="s">
        <v>213</v>
      </c>
    </row>
    <row r="109" spans="1:5">
      <c r="A109" s="69">
        <v>96</v>
      </c>
      <c r="B109" s="55">
        <v>43367</v>
      </c>
      <c r="C109" s="75">
        <v>13954.49</v>
      </c>
      <c r="D109" s="76" t="s">
        <v>112</v>
      </c>
      <c r="E109" s="72" t="s">
        <v>214</v>
      </c>
    </row>
    <row r="110" spans="1:5">
      <c r="A110" s="69">
        <v>97</v>
      </c>
      <c r="B110" s="55">
        <v>43367</v>
      </c>
      <c r="C110" s="70">
        <v>3241.85</v>
      </c>
      <c r="D110" s="71" t="s">
        <v>205</v>
      </c>
      <c r="E110" s="72" t="s">
        <v>215</v>
      </c>
    </row>
    <row r="111" spans="1:5">
      <c r="A111" s="69">
        <v>98</v>
      </c>
      <c r="B111" s="55">
        <v>43367</v>
      </c>
      <c r="C111" s="70">
        <v>10007.9</v>
      </c>
      <c r="D111" s="71" t="s">
        <v>43</v>
      </c>
      <c r="E111" s="72" t="s">
        <v>216</v>
      </c>
    </row>
    <row r="112" spans="1:5">
      <c r="A112" s="69">
        <v>99</v>
      </c>
      <c r="B112" s="55">
        <v>43367</v>
      </c>
      <c r="C112" s="70">
        <v>23620.46</v>
      </c>
      <c r="D112" s="71" t="s">
        <v>96</v>
      </c>
      <c r="E112" s="72" t="s">
        <v>217</v>
      </c>
    </row>
    <row r="113" spans="1:5">
      <c r="A113" s="69">
        <v>100</v>
      </c>
      <c r="B113" s="55">
        <v>43367</v>
      </c>
      <c r="C113" s="70">
        <v>10712.96</v>
      </c>
      <c r="D113" s="71" t="s">
        <v>206</v>
      </c>
      <c r="E113" s="72" t="s">
        <v>218</v>
      </c>
    </row>
    <row r="114" spans="1:5">
      <c r="A114" s="69">
        <v>101</v>
      </c>
      <c r="B114" s="55">
        <v>43367</v>
      </c>
      <c r="C114" s="70">
        <v>30</v>
      </c>
      <c r="D114" s="71" t="s">
        <v>219</v>
      </c>
      <c r="E114" s="72" t="s">
        <v>226</v>
      </c>
    </row>
    <row r="115" spans="1:5">
      <c r="A115" s="69">
        <v>102</v>
      </c>
      <c r="B115" s="55">
        <v>43367</v>
      </c>
      <c r="C115" s="70">
        <v>176.31</v>
      </c>
      <c r="D115" s="71" t="s">
        <v>220</v>
      </c>
      <c r="E115" s="72" t="s">
        <v>227</v>
      </c>
    </row>
    <row r="116" spans="1:5">
      <c r="A116" s="69">
        <v>103</v>
      </c>
      <c r="B116" s="55">
        <v>43367</v>
      </c>
      <c r="C116" s="70">
        <v>35.07</v>
      </c>
      <c r="D116" s="71" t="s">
        <v>35</v>
      </c>
      <c r="E116" s="72" t="s">
        <v>228</v>
      </c>
    </row>
    <row r="117" spans="1:5">
      <c r="A117" s="69">
        <v>104</v>
      </c>
      <c r="B117" s="55">
        <v>43367</v>
      </c>
      <c r="C117" s="75">
        <v>5331.2</v>
      </c>
      <c r="D117" s="76" t="s">
        <v>221</v>
      </c>
      <c r="E117" s="72" t="s">
        <v>229</v>
      </c>
    </row>
    <row r="118" spans="1:5">
      <c r="A118" s="69">
        <v>105</v>
      </c>
      <c r="B118" s="55">
        <v>43367</v>
      </c>
      <c r="C118" s="75">
        <v>923.44</v>
      </c>
      <c r="D118" s="76" t="s">
        <v>15</v>
      </c>
      <c r="E118" s="72" t="s">
        <v>230</v>
      </c>
    </row>
    <row r="119" spans="1:5">
      <c r="A119" s="69">
        <v>106</v>
      </c>
      <c r="B119" s="55">
        <v>43367</v>
      </c>
      <c r="C119" s="75">
        <v>119</v>
      </c>
      <c r="D119" s="76" t="s">
        <v>222</v>
      </c>
      <c r="E119" s="72" t="s">
        <v>231</v>
      </c>
    </row>
    <row r="120" spans="1:5">
      <c r="A120" s="69">
        <v>107</v>
      </c>
      <c r="B120" s="55">
        <v>43367</v>
      </c>
      <c r="C120" s="75">
        <v>647.96</v>
      </c>
      <c r="D120" s="76" t="s">
        <v>223</v>
      </c>
      <c r="E120" s="72" t="s">
        <v>28</v>
      </c>
    </row>
    <row r="121" spans="1:5">
      <c r="A121" s="69">
        <v>108</v>
      </c>
      <c r="B121" s="55">
        <v>43367</v>
      </c>
      <c r="C121" s="75">
        <f>6254.48+53.73+5605.95</f>
        <v>11914.16</v>
      </c>
      <c r="D121" s="76" t="s">
        <v>23</v>
      </c>
      <c r="E121" s="72" t="s">
        <v>105</v>
      </c>
    </row>
    <row r="122" spans="1:5">
      <c r="A122" s="69">
        <v>109</v>
      </c>
      <c r="B122" s="55">
        <v>43367</v>
      </c>
      <c r="C122" s="75">
        <v>2204.88</v>
      </c>
      <c r="D122" s="76" t="s">
        <v>224</v>
      </c>
      <c r="E122" s="72" t="s">
        <v>232</v>
      </c>
    </row>
    <row r="123" spans="1:5">
      <c r="A123" s="69">
        <v>110</v>
      </c>
      <c r="B123" s="55">
        <v>43367</v>
      </c>
      <c r="C123" s="75">
        <v>1428</v>
      </c>
      <c r="D123" s="76" t="s">
        <v>16</v>
      </c>
      <c r="E123" s="72" t="s">
        <v>233</v>
      </c>
    </row>
    <row r="124" spans="1:5">
      <c r="A124" s="69">
        <v>111</v>
      </c>
      <c r="B124" s="55">
        <v>43367</v>
      </c>
      <c r="C124" s="70">
        <v>2617.4299999999998</v>
      </c>
      <c r="D124" s="71" t="s">
        <v>225</v>
      </c>
      <c r="E124" s="72" t="s">
        <v>234</v>
      </c>
    </row>
    <row r="125" spans="1:5">
      <c r="A125" s="69">
        <v>112</v>
      </c>
      <c r="B125" s="55">
        <v>43368</v>
      </c>
      <c r="C125" s="70">
        <v>2617.8000000000002</v>
      </c>
      <c r="D125" s="71" t="s">
        <v>166</v>
      </c>
      <c r="E125" s="72" t="s">
        <v>235</v>
      </c>
    </row>
    <row r="126" spans="1:5">
      <c r="A126" s="69">
        <v>113</v>
      </c>
      <c r="B126" s="55">
        <v>43368</v>
      </c>
      <c r="C126" s="70">
        <v>336</v>
      </c>
      <c r="D126" s="71" t="s">
        <v>168</v>
      </c>
      <c r="E126" s="72" t="s">
        <v>235</v>
      </c>
    </row>
    <row r="127" spans="1:5">
      <c r="A127" s="69">
        <v>114</v>
      </c>
      <c r="B127" s="55">
        <v>43368</v>
      </c>
      <c r="C127" s="75">
        <v>28884.39</v>
      </c>
      <c r="D127" s="76" t="s">
        <v>94</v>
      </c>
      <c r="E127" s="72" t="s">
        <v>236</v>
      </c>
    </row>
    <row r="128" spans="1:5">
      <c r="A128" s="69">
        <v>115</v>
      </c>
      <c r="B128" s="55">
        <v>43368</v>
      </c>
      <c r="C128" s="70">
        <v>662143</v>
      </c>
      <c r="D128" s="71" t="s">
        <v>201</v>
      </c>
      <c r="E128" s="72" t="s">
        <v>237</v>
      </c>
    </row>
    <row r="129" spans="1:5">
      <c r="A129" s="69">
        <v>116</v>
      </c>
      <c r="B129" s="55">
        <v>43368</v>
      </c>
      <c r="C129" s="70">
        <v>730000</v>
      </c>
      <c r="D129" s="71" t="s">
        <v>19</v>
      </c>
      <c r="E129" s="72" t="s">
        <v>134</v>
      </c>
    </row>
    <row r="130" spans="1:5">
      <c r="A130" s="69">
        <v>117</v>
      </c>
      <c r="B130" s="55">
        <v>43369</v>
      </c>
      <c r="C130" s="70">
        <v>806.7</v>
      </c>
      <c r="D130" s="71" t="s">
        <v>238</v>
      </c>
      <c r="E130" s="72" t="s">
        <v>235</v>
      </c>
    </row>
    <row r="131" spans="1:5">
      <c r="A131" s="69">
        <v>118</v>
      </c>
      <c r="B131" s="55">
        <v>43369</v>
      </c>
      <c r="C131" s="70">
        <v>1500</v>
      </c>
      <c r="D131" s="71" t="s">
        <v>239</v>
      </c>
      <c r="E131" s="72" t="s">
        <v>245</v>
      </c>
    </row>
    <row r="132" spans="1:5">
      <c r="A132" s="69">
        <v>119</v>
      </c>
      <c r="B132" s="55">
        <v>43369</v>
      </c>
      <c r="C132" s="70">
        <v>21839.72</v>
      </c>
      <c r="D132" s="71" t="s">
        <v>240</v>
      </c>
      <c r="E132" s="72" t="s">
        <v>246</v>
      </c>
    </row>
    <row r="133" spans="1:5">
      <c r="A133" s="69">
        <v>120</v>
      </c>
      <c r="B133" s="55">
        <v>43369</v>
      </c>
      <c r="C133" s="67">
        <f>173694.79-62198.02</f>
        <v>111496.77000000002</v>
      </c>
      <c r="D133" s="68" t="s">
        <v>15</v>
      </c>
      <c r="E133" s="51" t="s">
        <v>85</v>
      </c>
    </row>
    <row r="134" spans="1:5">
      <c r="A134" s="69">
        <v>121</v>
      </c>
      <c r="B134" s="55">
        <v>43369</v>
      </c>
      <c r="C134" s="70">
        <v>1011.5</v>
      </c>
      <c r="D134" s="71" t="s">
        <v>17</v>
      </c>
      <c r="E134" s="72" t="s">
        <v>13</v>
      </c>
    </row>
    <row r="135" spans="1:5">
      <c r="A135" s="69">
        <v>122</v>
      </c>
      <c r="B135" s="55">
        <v>43369</v>
      </c>
      <c r="C135" s="70">
        <v>675.73</v>
      </c>
      <c r="D135" s="71" t="s">
        <v>33</v>
      </c>
      <c r="E135" s="72" t="s">
        <v>13</v>
      </c>
    </row>
    <row r="136" spans="1:5">
      <c r="A136" s="69">
        <v>123</v>
      </c>
      <c r="B136" s="55">
        <v>43369</v>
      </c>
      <c r="C136" s="70">
        <v>833</v>
      </c>
      <c r="D136" s="71" t="s">
        <v>241</v>
      </c>
      <c r="E136" s="72" t="s">
        <v>247</v>
      </c>
    </row>
    <row r="137" spans="1:5">
      <c r="A137" s="69">
        <v>124</v>
      </c>
      <c r="B137" s="55">
        <v>43369</v>
      </c>
      <c r="C137" s="70">
        <f>245.29+572.95+245.29+327.66</f>
        <v>1391.19</v>
      </c>
      <c r="D137" s="71" t="s">
        <v>46</v>
      </c>
      <c r="E137" s="72" t="s">
        <v>28</v>
      </c>
    </row>
    <row r="138" spans="1:5">
      <c r="A138" s="69">
        <v>125</v>
      </c>
      <c r="B138" s="55">
        <v>43369</v>
      </c>
      <c r="C138" s="70">
        <v>2975</v>
      </c>
      <c r="D138" s="71" t="s">
        <v>21</v>
      </c>
      <c r="E138" s="72" t="s">
        <v>248</v>
      </c>
    </row>
    <row r="139" spans="1:5">
      <c r="A139" s="69">
        <v>126</v>
      </c>
      <c r="B139" s="55">
        <v>43369</v>
      </c>
      <c r="C139" s="70">
        <v>19759.95</v>
      </c>
      <c r="D139" s="71" t="s">
        <v>242</v>
      </c>
      <c r="E139" s="72" t="s">
        <v>249</v>
      </c>
    </row>
    <row r="140" spans="1:5">
      <c r="A140" s="69">
        <v>127</v>
      </c>
      <c r="B140" s="55">
        <v>43369</v>
      </c>
      <c r="C140" s="70">
        <v>1249.5</v>
      </c>
      <c r="D140" s="71" t="s">
        <v>176</v>
      </c>
      <c r="E140" s="72" t="s">
        <v>14</v>
      </c>
    </row>
    <row r="141" spans="1:5">
      <c r="A141" s="69">
        <v>128</v>
      </c>
      <c r="B141" s="55">
        <v>43369</v>
      </c>
      <c r="C141" s="70">
        <v>220.75</v>
      </c>
      <c r="D141" s="71" t="s">
        <v>243</v>
      </c>
      <c r="E141" s="72" t="s">
        <v>250</v>
      </c>
    </row>
    <row r="142" spans="1:5">
      <c r="A142" s="69">
        <v>129</v>
      </c>
      <c r="B142" s="55">
        <v>43369</v>
      </c>
      <c r="C142" s="70">
        <v>834</v>
      </c>
      <c r="D142" s="71" t="s">
        <v>18</v>
      </c>
      <c r="E142" s="72" t="s">
        <v>251</v>
      </c>
    </row>
    <row r="143" spans="1:5">
      <c r="A143" s="69">
        <v>130</v>
      </c>
      <c r="B143" s="55">
        <v>43369</v>
      </c>
      <c r="C143" s="70">
        <v>10040.74</v>
      </c>
      <c r="D143" s="71" t="s">
        <v>244</v>
      </c>
      <c r="E143" s="72" t="s">
        <v>252</v>
      </c>
    </row>
    <row r="144" spans="1:5">
      <c r="A144" s="69">
        <v>131</v>
      </c>
      <c r="B144" s="55">
        <v>43369</v>
      </c>
      <c r="C144" s="70">
        <v>2005.15</v>
      </c>
      <c r="D144" s="71" t="s">
        <v>29</v>
      </c>
      <c r="E144" s="72" t="s">
        <v>253</v>
      </c>
    </row>
    <row r="145" spans="1:5">
      <c r="A145" s="69">
        <v>132</v>
      </c>
      <c r="B145" s="55">
        <v>43369</v>
      </c>
      <c r="C145" s="70">
        <v>14903.79</v>
      </c>
      <c r="D145" s="71" t="s">
        <v>29</v>
      </c>
      <c r="E145" s="72" t="s">
        <v>14</v>
      </c>
    </row>
    <row r="146" spans="1:5">
      <c r="A146" s="69">
        <v>133</v>
      </c>
      <c r="B146" s="55">
        <v>43369</v>
      </c>
      <c r="C146" s="70">
        <v>12100.49</v>
      </c>
      <c r="D146" s="71" t="s">
        <v>29</v>
      </c>
      <c r="E146" s="72" t="s">
        <v>14</v>
      </c>
    </row>
    <row r="147" spans="1:5">
      <c r="A147" s="69">
        <v>134</v>
      </c>
      <c r="B147" s="55">
        <v>43369</v>
      </c>
      <c r="C147" s="70">
        <f>123.09+163.82+286.92</f>
        <v>573.82999999999993</v>
      </c>
      <c r="D147" s="71" t="s">
        <v>46</v>
      </c>
      <c r="E147" s="72" t="s">
        <v>28</v>
      </c>
    </row>
    <row r="148" spans="1:5">
      <c r="A148" s="69">
        <v>135</v>
      </c>
      <c r="B148" s="55">
        <v>43369</v>
      </c>
      <c r="C148" s="70">
        <v>1107.96</v>
      </c>
      <c r="D148" s="71" t="s">
        <v>127</v>
      </c>
      <c r="E148" s="72" t="s">
        <v>132</v>
      </c>
    </row>
    <row r="149" spans="1:5">
      <c r="A149" s="69">
        <v>136</v>
      </c>
      <c r="B149" s="55">
        <v>43369</v>
      </c>
      <c r="C149" s="70">
        <v>921.7</v>
      </c>
      <c r="D149" s="71" t="s">
        <v>24</v>
      </c>
      <c r="E149" s="72" t="s">
        <v>92</v>
      </c>
    </row>
    <row r="150" spans="1:5">
      <c r="A150" s="69">
        <v>137</v>
      </c>
      <c r="B150" s="55">
        <v>43369</v>
      </c>
      <c r="C150" s="75">
        <v>2552.5500000000002</v>
      </c>
      <c r="D150" s="76" t="s">
        <v>254</v>
      </c>
      <c r="E150" s="72" t="s">
        <v>255</v>
      </c>
    </row>
    <row r="151" spans="1:5">
      <c r="A151" s="69">
        <v>138</v>
      </c>
      <c r="B151" s="55">
        <v>43369</v>
      </c>
      <c r="C151" s="70">
        <f>855.61+1581.99</f>
        <v>2437.6</v>
      </c>
      <c r="D151" s="71" t="s">
        <v>142</v>
      </c>
      <c r="E151" s="72" t="s">
        <v>145</v>
      </c>
    </row>
    <row r="152" spans="1:5">
      <c r="A152" s="69">
        <v>139</v>
      </c>
      <c r="B152" s="55">
        <v>43369</v>
      </c>
      <c r="C152" s="70">
        <f>13596.99-0.32</f>
        <v>13596.67</v>
      </c>
      <c r="D152" s="71" t="s">
        <v>201</v>
      </c>
      <c r="E152" s="72" t="s">
        <v>256</v>
      </c>
    </row>
    <row r="153" spans="1:5">
      <c r="A153" s="69">
        <v>140</v>
      </c>
      <c r="B153" s="55">
        <v>43370</v>
      </c>
      <c r="C153" s="75">
        <v>37409.9</v>
      </c>
      <c r="D153" s="76" t="s">
        <v>183</v>
      </c>
      <c r="E153" s="72" t="s">
        <v>42</v>
      </c>
    </row>
    <row r="154" spans="1:5">
      <c r="A154" s="69">
        <v>141</v>
      </c>
      <c r="B154" s="55">
        <v>43370</v>
      </c>
      <c r="C154" s="70">
        <v>10324.92</v>
      </c>
      <c r="D154" s="71" t="s">
        <v>244</v>
      </c>
      <c r="E154" s="72" t="s">
        <v>252</v>
      </c>
    </row>
    <row r="155" spans="1:5">
      <c r="A155" s="69">
        <v>142</v>
      </c>
      <c r="B155" s="55">
        <v>43370</v>
      </c>
      <c r="C155" s="70">
        <v>4963.42</v>
      </c>
      <c r="D155" s="71" t="s">
        <v>23</v>
      </c>
      <c r="E155" s="72" t="s">
        <v>105</v>
      </c>
    </row>
    <row r="156" spans="1:5">
      <c r="A156" s="69">
        <v>143</v>
      </c>
      <c r="B156" s="55">
        <v>43370</v>
      </c>
      <c r="C156" s="73">
        <f>240+599</f>
        <v>839</v>
      </c>
      <c r="D156" s="74" t="s">
        <v>257</v>
      </c>
      <c r="E156" s="74" t="s">
        <v>259</v>
      </c>
    </row>
    <row r="157" spans="1:5">
      <c r="A157" s="69">
        <v>144</v>
      </c>
      <c r="B157" s="55">
        <v>43370</v>
      </c>
      <c r="C157" s="70">
        <v>476</v>
      </c>
      <c r="D157" s="71" t="s">
        <v>258</v>
      </c>
      <c r="E157" s="72" t="s">
        <v>260</v>
      </c>
    </row>
    <row r="158" spans="1:5">
      <c r="A158" s="69">
        <v>145</v>
      </c>
      <c r="B158" s="55">
        <v>43370</v>
      </c>
      <c r="C158" s="70">
        <v>247.59</v>
      </c>
      <c r="D158" s="71" t="s">
        <v>25</v>
      </c>
      <c r="E158" s="72" t="s">
        <v>261</v>
      </c>
    </row>
    <row r="159" spans="1:5">
      <c r="A159" s="69">
        <v>146</v>
      </c>
      <c r="B159" s="55">
        <v>43370</v>
      </c>
      <c r="C159" s="70">
        <v>547.4</v>
      </c>
      <c r="D159" s="71" t="s">
        <v>111</v>
      </c>
      <c r="E159" s="72" t="s">
        <v>115</v>
      </c>
    </row>
    <row r="160" spans="1:5">
      <c r="A160" s="69">
        <v>147</v>
      </c>
      <c r="B160" s="55">
        <v>43370</v>
      </c>
      <c r="C160" s="70">
        <v>100</v>
      </c>
      <c r="D160" s="71" t="s">
        <v>112</v>
      </c>
      <c r="E160" s="72" t="s">
        <v>114</v>
      </c>
    </row>
    <row r="161" spans="1:6">
      <c r="A161" s="69">
        <v>148</v>
      </c>
      <c r="B161" s="55">
        <v>43370</v>
      </c>
      <c r="C161" s="70">
        <f>36393.79+31408.8+33278.95+38912.8</f>
        <v>139994.34</v>
      </c>
      <c r="D161" s="71" t="s">
        <v>97</v>
      </c>
      <c r="E161" s="72" t="s">
        <v>262</v>
      </c>
    </row>
    <row r="162" spans="1:6">
      <c r="A162" s="69">
        <v>149</v>
      </c>
      <c r="B162" s="55">
        <v>43371</v>
      </c>
      <c r="C162" s="70">
        <v>1835.27</v>
      </c>
      <c r="D162" s="71" t="s">
        <v>240</v>
      </c>
      <c r="E162" s="72" t="s">
        <v>265</v>
      </c>
    </row>
    <row r="163" spans="1:6">
      <c r="A163" s="69">
        <v>150</v>
      </c>
      <c r="B163" s="55">
        <v>43371</v>
      </c>
      <c r="C163" s="73">
        <v>555.63</v>
      </c>
      <c r="D163" s="74" t="s">
        <v>263</v>
      </c>
      <c r="E163" s="74" t="s">
        <v>266</v>
      </c>
    </row>
    <row r="164" spans="1:6">
      <c r="A164" s="69">
        <v>151</v>
      </c>
      <c r="B164" s="55">
        <v>43371</v>
      </c>
      <c r="C164" s="73">
        <v>2600000</v>
      </c>
      <c r="D164" s="74" t="s">
        <v>19</v>
      </c>
      <c r="E164" s="74" t="s">
        <v>267</v>
      </c>
    </row>
    <row r="165" spans="1:6">
      <c r="A165" s="69">
        <v>152</v>
      </c>
      <c r="B165" s="55">
        <v>43371</v>
      </c>
      <c r="C165" s="70">
        <v>45000</v>
      </c>
      <c r="D165" s="71" t="s">
        <v>47</v>
      </c>
      <c r="E165" s="72" t="s">
        <v>90</v>
      </c>
    </row>
    <row r="166" spans="1:6">
      <c r="A166" s="69">
        <v>153</v>
      </c>
      <c r="B166" s="55">
        <v>43371</v>
      </c>
      <c r="C166" s="70">
        <v>167579.75</v>
      </c>
      <c r="D166" s="71" t="s">
        <v>264</v>
      </c>
      <c r="E166" s="72" t="s">
        <v>132</v>
      </c>
    </row>
    <row r="167" spans="1:6">
      <c r="A167" s="69">
        <v>154</v>
      </c>
      <c r="B167" s="55">
        <v>43371</v>
      </c>
      <c r="C167" s="73">
        <v>2000000</v>
      </c>
      <c r="D167" s="74" t="s">
        <v>19</v>
      </c>
      <c r="E167" s="74" t="s">
        <v>267</v>
      </c>
    </row>
    <row r="168" spans="1:6">
      <c r="A168" s="69">
        <v>155</v>
      </c>
      <c r="B168" s="55">
        <v>43371</v>
      </c>
      <c r="C168" s="73">
        <v>65468.81</v>
      </c>
      <c r="D168" s="74" t="s">
        <v>268</v>
      </c>
      <c r="E168" s="74" t="s">
        <v>270</v>
      </c>
    </row>
    <row r="169" spans="1:6">
      <c r="A169" s="69">
        <v>156</v>
      </c>
      <c r="B169" s="55">
        <v>43371</v>
      </c>
      <c r="C169" s="73">
        <v>1400</v>
      </c>
      <c r="D169" s="74" t="s">
        <v>269</v>
      </c>
      <c r="E169" s="74" t="s">
        <v>209</v>
      </c>
    </row>
    <row r="170" spans="1:6">
      <c r="B170" s="12" t="s">
        <v>48</v>
      </c>
      <c r="C170" s="82">
        <f>SUM(C14:C169)</f>
        <v>12543486.85</v>
      </c>
    </row>
    <row r="172" spans="1:6" s="49" customFormat="1" ht="15.75">
      <c r="A172" s="52" t="s">
        <v>49</v>
      </c>
      <c r="B172" s="53" t="s">
        <v>50</v>
      </c>
      <c r="C172" s="53"/>
      <c r="D172" s="53"/>
      <c r="E172" s="53"/>
      <c r="F172" s="54"/>
    </row>
    <row r="173" spans="1:6">
      <c r="A173" s="69">
        <v>1</v>
      </c>
      <c r="B173" s="56">
        <v>43353</v>
      </c>
      <c r="C173" s="70">
        <v>699.44</v>
      </c>
      <c r="D173" s="71" t="s">
        <v>121</v>
      </c>
      <c r="E173" s="72" t="s">
        <v>122</v>
      </c>
    </row>
    <row r="174" spans="1:6">
      <c r="A174" s="69">
        <v>2</v>
      </c>
      <c r="B174" s="57">
        <v>43355</v>
      </c>
      <c r="C174" s="70">
        <v>44756.05</v>
      </c>
      <c r="D174" s="71" t="s">
        <v>135</v>
      </c>
      <c r="E174" s="72" t="s">
        <v>136</v>
      </c>
    </row>
    <row r="175" spans="1:6">
      <c r="A175" s="69">
        <v>3</v>
      </c>
      <c r="B175" s="57">
        <v>43355</v>
      </c>
      <c r="C175" s="70">
        <v>290.52</v>
      </c>
      <c r="D175" s="71" t="s">
        <v>39</v>
      </c>
      <c r="E175" s="72" t="s">
        <v>137</v>
      </c>
    </row>
    <row r="176" spans="1:6">
      <c r="A176" s="69">
        <v>4</v>
      </c>
      <c r="B176" s="57">
        <v>43355</v>
      </c>
      <c r="C176" s="70">
        <v>247.59</v>
      </c>
      <c r="D176" s="71" t="s">
        <v>51</v>
      </c>
      <c r="E176" s="72" t="s">
        <v>138</v>
      </c>
    </row>
    <row r="177" spans="1:5">
      <c r="A177" s="69">
        <v>5</v>
      </c>
      <c r="B177" s="57">
        <v>43355</v>
      </c>
      <c r="C177" s="70">
        <v>202.31</v>
      </c>
      <c r="D177" s="71" t="s">
        <v>110</v>
      </c>
      <c r="E177" s="72" t="s">
        <v>139</v>
      </c>
    </row>
    <row r="178" spans="1:5">
      <c r="A178" s="69">
        <v>6</v>
      </c>
      <c r="B178" s="57">
        <v>43355</v>
      </c>
      <c r="C178" s="70">
        <v>74.97</v>
      </c>
      <c r="D178" s="71" t="s">
        <v>111</v>
      </c>
      <c r="E178" s="72" t="s">
        <v>140</v>
      </c>
    </row>
    <row r="179" spans="1:5">
      <c r="A179" s="69">
        <v>7</v>
      </c>
      <c r="B179" s="57">
        <v>43363</v>
      </c>
      <c r="C179" s="70">
        <v>941.16</v>
      </c>
      <c r="D179" s="71" t="s">
        <v>39</v>
      </c>
      <c r="E179" s="72" t="s">
        <v>169</v>
      </c>
    </row>
    <row r="180" spans="1:5">
      <c r="A180" s="69">
        <v>8</v>
      </c>
      <c r="B180" s="57">
        <v>43363</v>
      </c>
      <c r="C180" s="70">
        <v>500</v>
      </c>
      <c r="D180" s="71" t="s">
        <v>165</v>
      </c>
      <c r="E180" s="72" t="s">
        <v>139</v>
      </c>
    </row>
    <row r="181" spans="1:5">
      <c r="A181" s="69">
        <v>9</v>
      </c>
      <c r="B181" s="57">
        <v>43363</v>
      </c>
      <c r="C181" s="70">
        <f>190.97*5</f>
        <v>954.85</v>
      </c>
      <c r="D181" s="71" t="s">
        <v>25</v>
      </c>
      <c r="E181" s="72" t="s">
        <v>139</v>
      </c>
    </row>
    <row r="182" spans="1:5">
      <c r="A182" s="69">
        <v>10</v>
      </c>
      <c r="B182" s="57">
        <v>43363</v>
      </c>
      <c r="C182" s="70">
        <f>74.97*2</f>
        <v>149.94</v>
      </c>
      <c r="D182" s="71" t="s">
        <v>111</v>
      </c>
      <c r="E182" s="72" t="s">
        <v>140</v>
      </c>
    </row>
    <row r="183" spans="1:5">
      <c r="A183" s="69">
        <v>11</v>
      </c>
      <c r="B183" s="57">
        <v>43363</v>
      </c>
      <c r="C183" s="70">
        <f>11386+19760</f>
        <v>31146</v>
      </c>
      <c r="D183" s="71" t="s">
        <v>166</v>
      </c>
      <c r="E183" s="72" t="s">
        <v>170</v>
      </c>
    </row>
    <row r="184" spans="1:5">
      <c r="A184" s="69">
        <v>12</v>
      </c>
      <c r="B184" s="57">
        <v>43363</v>
      </c>
      <c r="C184" s="70">
        <v>552.58000000000004</v>
      </c>
      <c r="D184" s="71" t="s">
        <v>167</v>
      </c>
      <c r="E184" s="72" t="s">
        <v>171</v>
      </c>
    </row>
    <row r="185" spans="1:5">
      <c r="A185" s="69">
        <v>13</v>
      </c>
      <c r="B185" s="57">
        <v>43363</v>
      </c>
      <c r="C185" s="70">
        <f>74.97+74.97</f>
        <v>149.94</v>
      </c>
      <c r="D185" s="71" t="s">
        <v>111</v>
      </c>
      <c r="E185" s="72" t="s">
        <v>172</v>
      </c>
    </row>
    <row r="186" spans="1:5">
      <c r="A186" s="69">
        <v>14</v>
      </c>
      <c r="B186" s="57">
        <v>43363</v>
      </c>
      <c r="C186" s="70">
        <v>3998.4</v>
      </c>
      <c r="D186" s="71" t="s">
        <v>168</v>
      </c>
      <c r="E186" s="72" t="s">
        <v>173</v>
      </c>
    </row>
    <row r="187" spans="1:5">
      <c r="A187" s="69">
        <v>15</v>
      </c>
      <c r="B187" s="57">
        <v>43732</v>
      </c>
      <c r="C187" s="70">
        <v>12365.5</v>
      </c>
      <c r="D187" s="71" t="s">
        <v>39</v>
      </c>
      <c r="E187" s="72" t="s">
        <v>194</v>
      </c>
    </row>
    <row r="188" spans="1:5">
      <c r="A188" s="69">
        <v>16</v>
      </c>
      <c r="B188" s="57">
        <v>43732</v>
      </c>
      <c r="C188" s="70">
        <v>30333.85</v>
      </c>
      <c r="D188" s="71" t="s">
        <v>97</v>
      </c>
      <c r="E188" s="72" t="s">
        <v>195</v>
      </c>
    </row>
    <row r="189" spans="1:5">
      <c r="A189" s="69">
        <v>17</v>
      </c>
      <c r="B189" s="57">
        <v>43732</v>
      </c>
      <c r="C189" s="75">
        <v>50</v>
      </c>
      <c r="D189" s="76" t="s">
        <v>35</v>
      </c>
      <c r="E189" s="72" t="s">
        <v>199</v>
      </c>
    </row>
    <row r="190" spans="1:5">
      <c r="A190" s="69">
        <v>18</v>
      </c>
      <c r="B190" s="57">
        <v>43732</v>
      </c>
      <c r="C190" s="75">
        <v>553.58000000000004</v>
      </c>
      <c r="D190" s="76" t="s">
        <v>167</v>
      </c>
      <c r="E190" s="72" t="s">
        <v>171</v>
      </c>
    </row>
    <row r="191" spans="1:5">
      <c r="A191" s="69">
        <v>19</v>
      </c>
      <c r="B191" s="57">
        <v>43733</v>
      </c>
      <c r="C191" s="70">
        <v>200</v>
      </c>
      <c r="D191" s="71" t="s">
        <v>112</v>
      </c>
      <c r="E191" s="72" t="s">
        <v>139</v>
      </c>
    </row>
    <row r="192" spans="1:5">
      <c r="B192" s="12" t="s">
        <v>48</v>
      </c>
      <c r="C192" s="82">
        <f>SUM(C173:C191)</f>
        <v>128166.68000000001</v>
      </c>
    </row>
    <row r="194" spans="1:3">
      <c r="A194" s="92" t="s">
        <v>52</v>
      </c>
      <c r="B194" s="92"/>
      <c r="C194" s="83">
        <f>C170+C192+C11</f>
        <v>14781181.529999999</v>
      </c>
    </row>
  </sheetData>
  <mergeCells count="4">
    <mergeCell ref="B5:G5"/>
    <mergeCell ref="B9:E9"/>
    <mergeCell ref="B13:E13"/>
    <mergeCell ref="A194:B194"/>
  </mergeCells>
  <pageMargins left="0.69930555555555596" right="0.69930555555555596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zoomScale="110" zoomScaleNormal="110" workbookViewId="0"/>
  </sheetViews>
  <sheetFormatPr defaultColWidth="9.140625" defaultRowHeight="15"/>
  <cols>
    <col min="2" max="2" width="14.5703125" customWidth="1"/>
    <col min="3" max="3" width="17.42578125" customWidth="1"/>
    <col min="4" max="4" width="42" customWidth="1"/>
  </cols>
  <sheetData>
    <row r="1" spans="1:7" s="10" customFormat="1" ht="24.95" customHeight="1">
      <c r="A1" s="12"/>
      <c r="B1" s="84" t="s">
        <v>271</v>
      </c>
      <c r="C1" s="84"/>
      <c r="D1" s="84"/>
      <c r="E1" s="84"/>
      <c r="F1" s="84"/>
      <c r="G1" s="84"/>
    </row>
    <row r="2" spans="1:7" s="10" customFormat="1" ht="14.25">
      <c r="B2" s="13"/>
    </row>
    <row r="3" spans="1:7" s="10" customFormat="1">
      <c r="A3" s="14" t="s">
        <v>53</v>
      </c>
      <c r="B3" s="15" t="s">
        <v>3</v>
      </c>
      <c r="C3" s="16" t="s">
        <v>4</v>
      </c>
      <c r="D3" s="17" t="s">
        <v>6</v>
      </c>
    </row>
    <row r="4" spans="1:7" s="10" customFormat="1">
      <c r="A4" s="18"/>
    </row>
    <row r="5" spans="1:7" s="10" customFormat="1" ht="15.75" thickBot="1">
      <c r="A5" s="19" t="s">
        <v>54</v>
      </c>
      <c r="B5" s="93" t="s">
        <v>55</v>
      </c>
      <c r="C5" s="94"/>
      <c r="D5" s="95"/>
    </row>
    <row r="6" spans="1:7" s="10" customFormat="1" ht="15.75" thickBot="1">
      <c r="A6" s="62"/>
      <c r="B6" s="63"/>
      <c r="C6" s="64"/>
      <c r="D6" s="65"/>
    </row>
    <row r="7" spans="1:7" s="10" customFormat="1" ht="15.75">
      <c r="A7" s="20" t="s">
        <v>56</v>
      </c>
      <c r="B7" s="96" t="s">
        <v>57</v>
      </c>
      <c r="C7" s="96"/>
      <c r="D7" s="97"/>
    </row>
    <row r="8" spans="1:7" ht="15.75">
      <c r="A8" s="21">
        <v>1</v>
      </c>
      <c r="B8" s="58">
        <v>43347</v>
      </c>
      <c r="C8" s="59">
        <v>4000</v>
      </c>
      <c r="D8" s="8" t="s">
        <v>273</v>
      </c>
    </row>
    <row r="9" spans="1:7" ht="15.75">
      <c r="A9" s="21">
        <v>2</v>
      </c>
      <c r="B9" s="58">
        <v>43347</v>
      </c>
      <c r="C9" s="59">
        <v>993.1</v>
      </c>
      <c r="D9" s="8" t="s">
        <v>274</v>
      </c>
    </row>
    <row r="10" spans="1:7" ht="15.75">
      <c r="A10" s="21">
        <v>3</v>
      </c>
      <c r="B10" s="58">
        <v>43347</v>
      </c>
      <c r="C10" s="59">
        <v>1298.5999999999999</v>
      </c>
      <c r="D10" s="8" t="s">
        <v>275</v>
      </c>
    </row>
    <row r="11" spans="1:7" ht="15.75">
      <c r="A11" s="21">
        <v>4</v>
      </c>
      <c r="B11" s="58">
        <v>43347</v>
      </c>
      <c r="C11" s="59">
        <v>700</v>
      </c>
      <c r="D11" s="8" t="s">
        <v>278</v>
      </c>
    </row>
    <row r="12" spans="1:7" ht="15.75">
      <c r="A12" s="21">
        <v>5</v>
      </c>
      <c r="B12" s="58">
        <v>43348</v>
      </c>
      <c r="C12" s="59">
        <v>1283.46</v>
      </c>
      <c r="D12" s="8" t="s">
        <v>279</v>
      </c>
    </row>
    <row r="13" spans="1:7" ht="15.75">
      <c r="A13" s="21">
        <v>6</v>
      </c>
      <c r="B13" s="58">
        <v>43348</v>
      </c>
      <c r="C13" s="59">
        <v>615.29999999999995</v>
      </c>
      <c r="D13" s="8" t="s">
        <v>280</v>
      </c>
    </row>
    <row r="14" spans="1:7" ht="15.75">
      <c r="A14" s="21">
        <v>7</v>
      </c>
      <c r="B14" s="58">
        <v>43348</v>
      </c>
      <c r="C14" s="59">
        <v>4566.87</v>
      </c>
      <c r="D14" s="8" t="s">
        <v>281</v>
      </c>
    </row>
    <row r="15" spans="1:7" ht="15.75">
      <c r="A15" s="21">
        <v>8</v>
      </c>
      <c r="B15" s="58">
        <v>43350</v>
      </c>
      <c r="C15" s="59">
        <v>4631.54</v>
      </c>
      <c r="D15" s="8" t="s">
        <v>282</v>
      </c>
    </row>
    <row r="16" spans="1:7" ht="15.75">
      <c r="A16" s="21">
        <v>9</v>
      </c>
      <c r="B16" s="58">
        <v>43350</v>
      </c>
      <c r="C16" s="59">
        <v>4000</v>
      </c>
      <c r="D16" s="8" t="s">
        <v>283</v>
      </c>
    </row>
    <row r="17" spans="1:4" ht="15.75">
      <c r="A17" s="21">
        <v>10</v>
      </c>
      <c r="B17" s="58">
        <v>43350</v>
      </c>
      <c r="C17" s="59">
        <v>838.5</v>
      </c>
      <c r="D17" s="8" t="s">
        <v>284</v>
      </c>
    </row>
    <row r="18" spans="1:4" ht="15.75">
      <c r="A18" s="21">
        <v>11</v>
      </c>
      <c r="B18" s="58">
        <v>43354</v>
      </c>
      <c r="C18" s="59">
        <v>3000</v>
      </c>
      <c r="D18" s="8" t="s">
        <v>285</v>
      </c>
    </row>
    <row r="19" spans="1:4" ht="15.75">
      <c r="A19" s="21">
        <v>12</v>
      </c>
      <c r="B19" s="58">
        <v>43357</v>
      </c>
      <c r="C19" s="59">
        <v>299.88</v>
      </c>
      <c r="D19" s="8" t="s">
        <v>287</v>
      </c>
    </row>
    <row r="20" spans="1:4" ht="15.75">
      <c r="A20" s="21">
        <v>13</v>
      </c>
      <c r="B20" s="58">
        <v>43357</v>
      </c>
      <c r="C20" s="59">
        <v>1708</v>
      </c>
      <c r="D20" s="8" t="s">
        <v>288</v>
      </c>
    </row>
    <row r="21" spans="1:4" ht="15.75">
      <c r="A21" s="21">
        <v>14</v>
      </c>
      <c r="B21" s="58">
        <v>43360</v>
      </c>
      <c r="C21" s="59">
        <v>674.73</v>
      </c>
      <c r="D21" s="8" t="s">
        <v>289</v>
      </c>
    </row>
    <row r="22" spans="1:4" ht="15.75">
      <c r="A22" s="21">
        <v>15</v>
      </c>
      <c r="B22" s="58">
        <v>43361</v>
      </c>
      <c r="C22" s="59">
        <v>4133.5</v>
      </c>
      <c r="D22" s="8" t="s">
        <v>290</v>
      </c>
    </row>
    <row r="23" spans="1:4" ht="15.75">
      <c r="A23" s="21">
        <v>16</v>
      </c>
      <c r="B23" s="58">
        <v>43364</v>
      </c>
      <c r="C23" s="59">
        <v>337.1</v>
      </c>
      <c r="D23" s="8" t="s">
        <v>291</v>
      </c>
    </row>
    <row r="24" spans="1:4" ht="15.75">
      <c r="A24" s="21">
        <v>17</v>
      </c>
      <c r="B24" s="58">
        <v>43364</v>
      </c>
      <c r="C24" s="59">
        <v>250</v>
      </c>
      <c r="D24" s="8" t="s">
        <v>292</v>
      </c>
    </row>
    <row r="25" spans="1:4" ht="15.75">
      <c r="A25" s="21">
        <v>18</v>
      </c>
      <c r="B25" s="58">
        <v>43364</v>
      </c>
      <c r="C25" s="59">
        <v>815</v>
      </c>
      <c r="D25" s="8" t="s">
        <v>293</v>
      </c>
    </row>
    <row r="26" spans="1:4" ht="15.75">
      <c r="A26" s="21">
        <v>19</v>
      </c>
      <c r="B26" s="58">
        <v>43364</v>
      </c>
      <c r="C26" s="59">
        <v>298</v>
      </c>
      <c r="D26" s="8" t="s">
        <v>294</v>
      </c>
    </row>
    <row r="27" spans="1:4" ht="15.75">
      <c r="A27" s="21">
        <v>20</v>
      </c>
      <c r="B27" s="58">
        <v>43369</v>
      </c>
      <c r="C27" s="59">
        <v>4733.54</v>
      </c>
      <c r="D27" s="8" t="s">
        <v>295</v>
      </c>
    </row>
    <row r="28" spans="1:4" ht="15.75">
      <c r="A28" s="21">
        <v>21</v>
      </c>
      <c r="B28" s="58">
        <v>43371</v>
      </c>
      <c r="C28" s="59">
        <v>4751.3599999999997</v>
      </c>
      <c r="D28" s="8" t="s">
        <v>296</v>
      </c>
    </row>
    <row r="29" spans="1:4" ht="15.75">
      <c r="A29" s="21">
        <v>22</v>
      </c>
      <c r="B29" s="58">
        <v>43371</v>
      </c>
      <c r="C29" s="59">
        <v>4667.84</v>
      </c>
      <c r="D29" s="8" t="s">
        <v>297</v>
      </c>
    </row>
    <row r="30" spans="1:4">
      <c r="B30" s="22" t="s">
        <v>48</v>
      </c>
      <c r="C30" s="23">
        <f>SUM(C8:C29)</f>
        <v>48596.320000000007</v>
      </c>
    </row>
    <row r="33" spans="1:4" s="2" customFormat="1" ht="15.75">
      <c r="A33" s="24" t="s">
        <v>58</v>
      </c>
      <c r="B33" s="96" t="s">
        <v>59</v>
      </c>
      <c r="C33" s="96"/>
      <c r="D33" s="97"/>
    </row>
    <row r="34" spans="1:4" s="11" customFormat="1" ht="15.75">
      <c r="A34" s="25">
        <v>1</v>
      </c>
      <c r="B34" s="60">
        <v>43350</v>
      </c>
      <c r="C34" s="61">
        <v>70</v>
      </c>
      <c r="D34" s="26" t="s">
        <v>60</v>
      </c>
    </row>
    <row r="35" spans="1:4" ht="15.75">
      <c r="A35" s="25">
        <v>2</v>
      </c>
      <c r="B35" s="60">
        <v>43350</v>
      </c>
      <c r="C35" s="59">
        <v>70</v>
      </c>
      <c r="D35" s="26" t="s">
        <v>60</v>
      </c>
    </row>
    <row r="36" spans="1:4" ht="15.75">
      <c r="A36" s="25">
        <v>3</v>
      </c>
      <c r="B36" s="60">
        <v>43350</v>
      </c>
      <c r="C36" s="59">
        <v>53.33</v>
      </c>
      <c r="D36" s="26" t="s">
        <v>60</v>
      </c>
    </row>
    <row r="37" spans="1:4" ht="15.75">
      <c r="A37" s="25"/>
      <c r="B37" s="58"/>
      <c r="C37" s="59"/>
      <c r="D37" s="26"/>
    </row>
    <row r="38" spans="1:4">
      <c r="B38" s="27" t="s">
        <v>48</v>
      </c>
      <c r="C38" s="27">
        <f>SUM(C34:C37)</f>
        <v>193.32999999999998</v>
      </c>
    </row>
    <row r="40" spans="1:4">
      <c r="A40" s="98" t="s">
        <v>61</v>
      </c>
      <c r="B40" s="98"/>
      <c r="C40" s="28">
        <f>C30+C38</f>
        <v>48789.650000000009</v>
      </c>
    </row>
  </sheetData>
  <mergeCells count="5">
    <mergeCell ref="B1:G1"/>
    <mergeCell ref="B5:D5"/>
    <mergeCell ref="B7:D7"/>
    <mergeCell ref="B33:D33"/>
    <mergeCell ref="A40:B40"/>
  </mergeCells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"/>
  <sheetViews>
    <sheetView workbookViewId="0">
      <selection activeCell="A7" sqref="A7"/>
    </sheetView>
  </sheetViews>
  <sheetFormatPr defaultColWidth="9.140625" defaultRowHeight="15"/>
  <cols>
    <col min="2" max="2" width="13" customWidth="1"/>
    <col min="3" max="3" width="17.5703125" customWidth="1"/>
    <col min="4" max="4" width="17.140625" customWidth="1"/>
    <col min="5" max="5" width="24.140625" customWidth="1"/>
    <col min="6" max="6" width="15.5703125" customWidth="1"/>
    <col min="7" max="7" width="15.140625" customWidth="1"/>
    <col min="8" max="8" width="27.28515625" customWidth="1"/>
    <col min="9" max="9" width="13.28515625" customWidth="1"/>
    <col min="10" max="10" width="11.28515625" customWidth="1"/>
  </cols>
  <sheetData>
    <row r="1" spans="1:12" s="1" customFormat="1" ht="18">
      <c r="A1" s="4"/>
      <c r="B1" s="99" t="s">
        <v>272</v>
      </c>
      <c r="C1" s="99"/>
      <c r="D1" s="99"/>
      <c r="E1" s="99"/>
      <c r="F1" s="99"/>
      <c r="G1" s="99"/>
      <c r="H1" s="99"/>
      <c r="I1" s="99"/>
      <c r="J1" s="99"/>
      <c r="K1" s="99"/>
      <c r="L1" s="100"/>
    </row>
    <row r="2" spans="1:12" s="1" customFormat="1" ht="12.75">
      <c r="L2" s="9"/>
    </row>
    <row r="3" spans="1:12" s="1" customFormat="1" ht="12.75">
      <c r="L3" s="9"/>
    </row>
    <row r="4" spans="1:12" s="2" customFormat="1">
      <c r="A4" s="101" t="s">
        <v>62</v>
      </c>
      <c r="B4" s="102"/>
      <c r="C4" s="102" t="s">
        <v>63</v>
      </c>
      <c r="D4" s="102" t="s">
        <v>64</v>
      </c>
      <c r="E4" s="104" t="s">
        <v>65</v>
      </c>
      <c r="F4" s="102" t="s">
        <v>66</v>
      </c>
      <c r="G4" s="102"/>
      <c r="H4" s="102"/>
      <c r="I4" s="104" t="s">
        <v>67</v>
      </c>
      <c r="J4" s="104" t="s">
        <v>68</v>
      </c>
      <c r="K4" s="104" t="s">
        <v>69</v>
      </c>
      <c r="L4" s="106" t="s">
        <v>70</v>
      </c>
    </row>
    <row r="5" spans="1:12" s="2" customFormat="1">
      <c r="A5" s="5" t="s">
        <v>71</v>
      </c>
      <c r="B5" s="6" t="s">
        <v>72</v>
      </c>
      <c r="C5" s="103"/>
      <c r="D5" s="103"/>
      <c r="E5" s="105"/>
      <c r="F5" s="6" t="s">
        <v>73</v>
      </c>
      <c r="G5" s="6" t="s">
        <v>74</v>
      </c>
      <c r="H5" s="6" t="s">
        <v>75</v>
      </c>
      <c r="I5" s="105"/>
      <c r="J5" s="105"/>
      <c r="K5" s="105"/>
      <c r="L5" s="107"/>
    </row>
    <row r="6" spans="1:12" s="3" customFormat="1" ht="15.75">
      <c r="A6" s="7">
        <v>75</v>
      </c>
      <c r="B6" s="66">
        <v>43354</v>
      </c>
      <c r="C6" s="8" t="s">
        <v>276</v>
      </c>
      <c r="D6" s="8" t="s">
        <v>76</v>
      </c>
      <c r="E6" s="8" t="s">
        <v>277</v>
      </c>
      <c r="F6" s="8" t="s">
        <v>77</v>
      </c>
      <c r="G6" s="8" t="s">
        <v>80</v>
      </c>
      <c r="H6" s="8" t="s">
        <v>286</v>
      </c>
      <c r="I6" s="8" t="s">
        <v>78</v>
      </c>
      <c r="J6" s="8" t="s">
        <v>79</v>
      </c>
      <c r="K6" s="8">
        <v>3</v>
      </c>
      <c r="L6" s="8">
        <v>127.5</v>
      </c>
    </row>
  </sheetData>
  <mergeCells count="10">
    <mergeCell ref="B1:L1"/>
    <mergeCell ref="A4:B4"/>
    <mergeCell ref="F4:H4"/>
    <mergeCell ref="C4:C5"/>
    <mergeCell ref="D4:D5"/>
    <mergeCell ref="E4:E5"/>
    <mergeCell ref="I4:I5"/>
    <mergeCell ref="J4:J5"/>
    <mergeCell ref="K4:K5"/>
    <mergeCell ref="L4:L5"/>
  </mergeCells>
  <pageMargins left="0.75" right="0.75" top="1" bottom="1" header="0.51180555555555596" footer="0.5118055555555559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BANCA</vt:lpstr>
      <vt:lpstr>CASERIE</vt:lpstr>
      <vt:lpstr>DELEGATII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Colta Adriana</dc:creator>
  <cp:lastModifiedBy>Colta Adriana</cp:lastModifiedBy>
  <dcterms:created xsi:type="dcterms:W3CDTF">2018-09-14T11:15:00Z</dcterms:created>
  <dcterms:modified xsi:type="dcterms:W3CDTF">2019-02-20T12:07:49Z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